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Éwi\Desktop\"/>
    </mc:Choice>
  </mc:AlternateContent>
  <xr:revisionPtr revIDLastSave="0" documentId="13_ncr:1_{8D21F85E-97E5-4DE6-AA54-DA691DDE6AA0}" xr6:coauthVersionLast="44" xr6:coauthVersionMax="45" xr10:uidLastSave="{00000000-0000-0000-0000-000000000000}"/>
  <bookViews>
    <workbookView xWindow="-120" yWindow="-120" windowWidth="20730" windowHeight="11310" xr2:uid="{00000000-000D-0000-FFFF-FFFF00000000}"/>
  </bookViews>
  <sheets>
    <sheet name="A1 mell_Alapadatok" sheetId="1" r:id="rId1"/>
    <sheet name="A2 mell_Létszám és bérköltség" sheetId="2" r:id="rId2"/>
    <sheet name="A3 mell_Dologi költségek" sheetId="3" r:id="rId3"/>
    <sheet name="A4 mell_Szolgáltatások költsége" sheetId="4" r:id="rId4"/>
    <sheet name="A5 mell_Bevételszámítás" sheetId="5" r:id="rId5"/>
    <sheet name="A6 mell_1_FNPV(C) FRR(C)" sheetId="6" r:id="rId6"/>
    <sheet name="Finanszírozási alternatívák" sheetId="7" state="hidden" r:id="rId7"/>
    <sheet name="Gyógyszer" sheetId="8" state="hidden" r:id="rId8"/>
  </sheets>
  <definedNames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baseEcoBenefits">#REF!</definedName>
    <definedName name="baseEcoCostsA">#REF!</definedName>
    <definedName name="baseEcoCostsB">#REF!</definedName>
    <definedName name="baseENPV">#REF!</definedName>
    <definedName name="baseFNPVK">#REF!</definedName>
    <definedName name="baseInvestment">#REF!</definedName>
    <definedName name="baseOandM">#REF!</definedName>
    <definedName name="baseResidual">#REF!</definedName>
    <definedName name="baseRevenues">#REF!</definedName>
    <definedName name="baseTaxShieldDepreciation">#REF!</definedName>
    <definedName name="cumcf_section1">#REF!</definedName>
    <definedName name="cumcf_section2">#REF!</definedName>
    <definedName name="cumcf_section3">#REF!</definedName>
    <definedName name="cumcf_section4">#REF!</definedName>
    <definedName name="cumcf_section5">#REF!</definedName>
    <definedName name="cumcf_section6">#REF!</definedName>
    <definedName name="cumcf_section7">#REF!</definedName>
    <definedName name="dd">#REF!</definedName>
    <definedName name="endMacro">#REF!</definedName>
    <definedName name="Endyear">#REF!</definedName>
    <definedName name="exchange">#REF!</definedName>
    <definedName name="financial_scenario">#REF!</definedName>
    <definedName name="freightrev_current">#REF!</definedName>
    <definedName name="freightrev1">#REF!</definedName>
    <definedName name="freightrev2">#REF!</definedName>
    <definedName name="freightrev3">#REF!</definedName>
    <definedName name="gdag">#REF!</definedName>
    <definedName name="GDP">#REF!</definedName>
    <definedName name="Grant1">#REF!</definedName>
    <definedName name="Grant2">#REF!</definedName>
    <definedName name="Grant3">#REF!</definedName>
    <definedName name="Grant4">#REF!</definedName>
    <definedName name="Grant5">#REF!</definedName>
    <definedName name="Grant6">#REF!</definedName>
    <definedName name="Grant7">#REF!</definedName>
    <definedName name="Level_sec3">#REF!</definedName>
    <definedName name="lowerEcoBenefits">#REF!</definedName>
    <definedName name="lowerEcoCostsA">#REF!</definedName>
    <definedName name="lowerEcoCostsB">#REF!</definedName>
    <definedName name="lowerENPV">#REF!</definedName>
    <definedName name="lowerFNPVK">#REF!</definedName>
    <definedName name="lowerInvestment">#REF!</definedName>
    <definedName name="lowerOandM">#REF!</definedName>
    <definedName name="lowerRevenues">#REF!</definedName>
    <definedName name="meanENPV">#REF!</definedName>
    <definedName name="meanFNPVK">#REF!</definedName>
    <definedName name="natcon_startyear_section1">#REF!</definedName>
    <definedName name="natcon_startyear_section2">#REF!</definedName>
    <definedName name="natcon_startyear_section3">#REF!</definedName>
    <definedName name="natcon_startyear_section4">#REF!</definedName>
    <definedName name="natcon_startyear_section5">#REF!</definedName>
    <definedName name="natcon_startyear_section6">#REF!</definedName>
    <definedName name="natcon_startyear_section7">#REF!</definedName>
    <definedName name="pasrev_current">#REF!</definedName>
    <definedName name="pasrev1">#REF!</definedName>
    <definedName name="pasrev2">#REF!</definedName>
    <definedName name="pasrev3">#REF!</definedName>
    <definedName name="printOutCalc1">#REF!</definedName>
    <definedName name="printOutCalc2">#REF!</definedName>
    <definedName name="printOutInput">#REF!</definedName>
    <definedName name="rate">#REF!</definedName>
    <definedName name="result_3sec_1">#REF!</definedName>
    <definedName name="result_3sec_2">#REF!</definedName>
    <definedName name="result_3sec_3">#REF!</definedName>
    <definedName name="result_3sec_current">#REF!</definedName>
    <definedName name="result_current">#REF!</definedName>
    <definedName name="result1">#REF!</definedName>
    <definedName name="result2">#REF!</definedName>
    <definedName name="result3">#REF!</definedName>
    <definedName name="Results">#REF!</definedName>
    <definedName name="Section1_change">#REF!</definedName>
    <definedName name="Section1_goal">#REF!</definedName>
    <definedName name="Section1_grace">#REF!</definedName>
    <definedName name="Section1_help">#REF!</definedName>
    <definedName name="Section1_loanrate">#REF!</definedName>
    <definedName name="Section1_loanyears">#REF!</definedName>
    <definedName name="Section1_natcon">#REF!</definedName>
    <definedName name="Section1_ydrawdown">#REF!</definedName>
    <definedName name="Section1_yrepay">#REF!</definedName>
    <definedName name="Section2_change">#REF!</definedName>
    <definedName name="Section2_goal">#REF!</definedName>
    <definedName name="Section2_grace">#REF!</definedName>
    <definedName name="Section2_help">#REF!</definedName>
    <definedName name="Section2_loanrate">#REF!</definedName>
    <definedName name="Section2_loanyears">#REF!</definedName>
    <definedName name="Section2_natcon">#REF!</definedName>
    <definedName name="Section2_ydrawdown">#REF!</definedName>
    <definedName name="Section2_yrepay">#REF!</definedName>
    <definedName name="Section3_change">#REF!</definedName>
    <definedName name="Section3_goal">#REF!</definedName>
    <definedName name="Section3_grace">#REF!</definedName>
    <definedName name="Section3_help">#REF!</definedName>
    <definedName name="Section3_loanrate">#REF!</definedName>
    <definedName name="Section3_loanyears">#REF!</definedName>
    <definedName name="Section3_natcon">#REF!</definedName>
    <definedName name="Section3_ydrawdown">#REF!</definedName>
    <definedName name="Section3_yrepay">#REF!</definedName>
    <definedName name="Section4_change">#REF!</definedName>
    <definedName name="Section4_goal">#REF!</definedName>
    <definedName name="Section4_grace">#REF!</definedName>
    <definedName name="Section4_help">#REF!</definedName>
    <definedName name="Section4_loanrate">#REF!</definedName>
    <definedName name="Section4_loanyears">#REF!</definedName>
    <definedName name="Section4_natcon">#REF!</definedName>
    <definedName name="Section4_ydrawdown">#REF!</definedName>
    <definedName name="Section4_yrepay">#REF!</definedName>
    <definedName name="Section5_change">#REF!</definedName>
    <definedName name="Section5_goal">#REF!</definedName>
    <definedName name="Section5_grace">#REF!</definedName>
    <definedName name="Section5_help">#REF!</definedName>
    <definedName name="Section5_loanrate">#REF!</definedName>
    <definedName name="Section5_loanyears">#REF!</definedName>
    <definedName name="Section5_natcon">#REF!</definedName>
    <definedName name="Section5_ydrawdown">#REF!</definedName>
    <definedName name="Section5_yrepay">#REF!</definedName>
    <definedName name="Section6_change">#REF!</definedName>
    <definedName name="Section6_goal">#REF!</definedName>
    <definedName name="Section6_grace">#REF!</definedName>
    <definedName name="Section6_help">#REF!</definedName>
    <definedName name="Section6_loanrate">#REF!</definedName>
    <definedName name="Section6_loanyears">#REF!</definedName>
    <definedName name="Section6_natcon">#REF!</definedName>
    <definedName name="Section6_ydrawdown">#REF!</definedName>
    <definedName name="Section6_yrepay">#REF!</definedName>
    <definedName name="Section7_change">#REF!</definedName>
    <definedName name="Section7_goal">#REF!</definedName>
    <definedName name="Section7_grace">#REF!</definedName>
    <definedName name="Section7_help">#REF!</definedName>
    <definedName name="Section7_loanrate">#REF!</definedName>
    <definedName name="Section7_loanyears">#REF!</definedName>
    <definedName name="Section7_natcon">#REF!</definedName>
    <definedName name="Section7_ydrawdown">#REF!</definedName>
    <definedName name="Section7_yrepay">#REF!</definedName>
    <definedName name="solver_adj" localSheetId="1">'A1 mell_Alapadatok'!$C$2:$C$14</definedName>
    <definedName name="solver_lhs1" localSheetId="1">'A1 mell_Alapadatok'!$C$20</definedName>
    <definedName name="solver_lhs2" localSheetId="1">'A1 mell_Alapadatok'!$C$20</definedName>
    <definedName name="solver_lhs3" localSheetId="1">'A1 mell_Alapadatok'!$C$20</definedName>
    <definedName name="solver_lhs4" localSheetId="1">'A1 mell_Alapadatok'!$C$20</definedName>
    <definedName name="solver_lhs5" localSheetId="1">'A1 mell_Alapadatok'!$C$20</definedName>
    <definedName name="solver_lhs6" localSheetId="1">'A1 mell_Alapadatok'!$C$20</definedName>
    <definedName name="solver_lhs7" localSheetId="1">'A1 mell_Alapadatok'!$C$20</definedName>
    <definedName name="solver_opt" localSheetId="1">#REF!</definedName>
    <definedName name="startyear">#REF!</definedName>
    <definedName name="stdevENPV">#REF!</definedName>
    <definedName name="stdevFNPVK">#REF!</definedName>
    <definedName name="Tabel_1">#REF!</definedName>
    <definedName name="Tabel_2A">#REF!</definedName>
    <definedName name="taxRate">#REF!</definedName>
    <definedName name="TEST0">#REF!</definedName>
    <definedName name="TESTHKEY">#REF!</definedName>
    <definedName name="TESTKEYS">#REF!</definedName>
    <definedName name="TESTVKEY">#REF!</definedName>
    <definedName name="Total_natcon">#REF!</definedName>
    <definedName name="totalIterations">#REF!</definedName>
    <definedName name="upperEcoBenefits">#REF!</definedName>
    <definedName name="upperEcoCostsA">#REF!</definedName>
    <definedName name="upperEcoCostsB">#REF!</definedName>
    <definedName name="upperInvestment">#REF!</definedName>
    <definedName name="upperOandM">#REF!</definedName>
    <definedName name="upperRevenues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12" roundtripDataSignature="AMtx7misv9tJ6srgmuLWQm99lUdv6C9jOg=="/>
    </ext>
  </extLst>
</workbook>
</file>

<file path=xl/calcChain.xml><?xml version="1.0" encoding="utf-8"?>
<calcChain xmlns="http://schemas.openxmlformats.org/spreadsheetml/2006/main">
  <c r="G39" i="5" l="1"/>
  <c r="G36" i="5" l="1"/>
  <c r="C106" i="8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F47" i="6"/>
  <c r="I47" i="6" s="1"/>
  <c r="F46" i="6"/>
  <c r="F45" i="6" a="1"/>
  <c r="F45" i="6" s="1"/>
  <c r="I45" i="6" s="1"/>
  <c r="H44" i="6"/>
  <c r="E44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D27" i="6"/>
  <c r="D21" i="6"/>
  <c r="D12" i="6"/>
  <c r="D23" i="6" s="1"/>
  <c r="U6" i="6"/>
  <c r="S5" i="6"/>
  <c r="D5" i="6"/>
  <c r="E4" i="6"/>
  <c r="F4" i="6" s="1"/>
  <c r="G4" i="6" s="1"/>
  <c r="H4" i="6" s="1"/>
  <c r="I4" i="6" s="1"/>
  <c r="J4" i="6" s="1"/>
  <c r="K4" i="6" s="1"/>
  <c r="L4" i="6" s="1"/>
  <c r="M4" i="6" s="1"/>
  <c r="N4" i="6" s="1"/>
  <c r="O4" i="6" s="1"/>
  <c r="P4" i="6" s="1"/>
  <c r="Q4" i="6" s="1"/>
  <c r="R4" i="6" s="1"/>
  <c r="S4" i="6" s="1"/>
  <c r="H3" i="6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F3" i="6"/>
  <c r="G3" i="6" s="1"/>
  <c r="E3" i="6"/>
  <c r="E35" i="5"/>
  <c r="G33" i="5"/>
  <c r="E32" i="5"/>
  <c r="G30" i="5"/>
  <c r="E29" i="5"/>
  <c r="G27" i="5"/>
  <c r="E26" i="5"/>
  <c r="G24" i="5"/>
  <c r="E23" i="5"/>
  <c r="G21" i="5"/>
  <c r="E20" i="5"/>
  <c r="E19" i="5"/>
  <c r="E18" i="5"/>
  <c r="U14" i="4"/>
  <c r="O14" i="4" s="1"/>
  <c r="U13" i="4"/>
  <c r="O13" i="4" s="1"/>
  <c r="U12" i="4"/>
  <c r="O12" i="4" s="1"/>
  <c r="U11" i="4"/>
  <c r="O11" i="4" s="1"/>
  <c r="U10" i="4"/>
  <c r="O10" i="4"/>
  <c r="U9" i="4"/>
  <c r="O9" i="4" s="1"/>
  <c r="U8" i="4"/>
  <c r="O8" i="4" s="1"/>
  <c r="U7" i="4"/>
  <c r="O7" i="4" s="1"/>
  <c r="U6" i="4"/>
  <c r="O6" i="4"/>
  <c r="U5" i="4"/>
  <c r="O5" i="4"/>
  <c r="K2" i="4"/>
  <c r="C8" i="3"/>
  <c r="E81" i="2"/>
  <c r="A81" i="2"/>
  <c r="H79" i="2"/>
  <c r="H78" i="2"/>
  <c r="H75" i="2"/>
  <c r="G73" i="2"/>
  <c r="F73" i="2"/>
  <c r="E73" i="2"/>
  <c r="C73" i="2"/>
  <c r="A73" i="2"/>
  <c r="E70" i="2"/>
  <c r="B70" i="2"/>
  <c r="B67" i="2"/>
  <c r="E64" i="2"/>
  <c r="H61" i="2"/>
  <c r="H60" i="2"/>
  <c r="B58" i="2"/>
  <c r="B73" i="2" s="1"/>
  <c r="E55" i="2"/>
  <c r="H53" i="2"/>
  <c r="H52" i="2"/>
  <c r="B48" i="2"/>
  <c r="E45" i="2"/>
  <c r="B38" i="2"/>
  <c r="E35" i="2"/>
  <c r="H33" i="2"/>
  <c r="E27" i="2"/>
  <c r="B27" i="2"/>
  <c r="H24" i="2"/>
  <c r="B22" i="2"/>
  <c r="C18" i="2"/>
  <c r="H15" i="2"/>
  <c r="H14" i="2"/>
  <c r="H10" i="2"/>
  <c r="H9" i="2"/>
  <c r="H8" i="2"/>
  <c r="H7" i="2"/>
  <c r="H6" i="2"/>
  <c r="C25" i="1"/>
  <c r="G20" i="1"/>
  <c r="E20" i="1"/>
  <c r="I20" i="1" s="1"/>
  <c r="C20" i="1"/>
  <c r="I19" i="1"/>
  <c r="I17" i="1"/>
  <c r="I16" i="1"/>
  <c r="I14" i="1"/>
  <c r="I13" i="1"/>
  <c r="I11" i="1"/>
  <c r="I10" i="1"/>
  <c r="I8" i="1"/>
  <c r="I7" i="1"/>
  <c r="I5" i="1"/>
  <c r="I4" i="1"/>
  <c r="I2" i="1"/>
  <c r="H23" i="2" l="1"/>
  <c r="D27" i="2"/>
  <c r="C45" i="2"/>
  <c r="D64" i="2"/>
  <c r="I21" i="1"/>
  <c r="H76" i="2"/>
  <c r="D18" i="2"/>
  <c r="C24" i="3"/>
  <c r="C23" i="1"/>
  <c r="H11" i="2"/>
  <c r="H13" i="2"/>
  <c r="H59" i="2"/>
  <c r="E10" i="5"/>
  <c r="G13" i="5" s="1"/>
  <c r="C64" i="2"/>
  <c r="H77" i="2"/>
  <c r="H68" i="2"/>
  <c r="D70" i="2"/>
  <c r="H62" i="2"/>
  <c r="O15" i="4"/>
  <c r="H25" i="2"/>
  <c r="H31" i="2"/>
  <c r="H51" i="2"/>
  <c r="C55" i="2"/>
  <c r="I46" i="6"/>
  <c r="F49" i="6"/>
  <c r="I49" i="6" s="1"/>
  <c r="C27" i="2"/>
  <c r="H49" i="2"/>
  <c r="C81" i="2"/>
  <c r="B35" i="2"/>
  <c r="H16" i="2"/>
  <c r="C35" i="2"/>
  <c r="D29" i="6"/>
  <c r="C70" i="2"/>
  <c r="D35" i="2"/>
  <c r="C2" i="2" l="1"/>
  <c r="H41" i="2"/>
  <c r="E5" i="6"/>
  <c r="G27" i="2"/>
  <c r="F27" i="2"/>
  <c r="B45" i="2"/>
  <c r="H32" i="2"/>
  <c r="B64" i="2"/>
  <c r="E18" i="2"/>
  <c r="E2" i="2" s="1"/>
  <c r="B18" i="2"/>
  <c r="H50" i="2"/>
  <c r="Q9" i="4"/>
  <c r="Q14" i="4"/>
  <c r="Q11" i="4"/>
  <c r="Q6" i="4"/>
  <c r="Q10" i="4"/>
  <c r="Q5" i="4"/>
  <c r="Q12" i="4"/>
  <c r="Q7" i="4"/>
  <c r="Q13" i="4"/>
  <c r="Q8" i="4"/>
  <c r="D55" i="2"/>
  <c r="F70" i="2"/>
  <c r="G70" i="2"/>
  <c r="H40" i="2"/>
  <c r="H12" i="2"/>
  <c r="B55" i="2"/>
  <c r="D45" i="2"/>
  <c r="H39" i="2"/>
  <c r="F35" i="2"/>
  <c r="G35" i="2"/>
  <c r="H42" i="2"/>
  <c r="H43" i="2"/>
  <c r="D81" i="2"/>
  <c r="D2" i="2" l="1"/>
  <c r="B10" i="3"/>
  <c r="B22" i="3" s="1"/>
  <c r="F55" i="2"/>
  <c r="G55" i="2"/>
  <c r="G64" i="2"/>
  <c r="F64" i="2"/>
  <c r="B2" i="3"/>
  <c r="B81" i="2"/>
  <c r="B2" i="2" s="1"/>
  <c r="C10" i="3"/>
  <c r="F43" i="6" a="1"/>
  <c r="F43" i="6" s="1"/>
  <c r="E42" i="6"/>
  <c r="H42" i="6" s="1"/>
  <c r="F45" i="2"/>
  <c r="H74" i="2"/>
  <c r="H2" i="2" s="1"/>
  <c r="G45" i="2"/>
  <c r="F50" i="6" l="1"/>
  <c r="I43" i="6"/>
  <c r="F81" i="2"/>
  <c r="G81" i="2"/>
  <c r="G18" i="2"/>
  <c r="F18" i="2"/>
  <c r="B28" i="3"/>
  <c r="C2" i="3"/>
  <c r="C22" i="3" s="1"/>
  <c r="F2" i="2" l="1"/>
  <c r="F51" i="6"/>
  <c r="I50" i="6"/>
  <c r="G2" i="2"/>
  <c r="E21" i="6"/>
  <c r="C28" i="3"/>
  <c r="M2" i="4" l="1"/>
  <c r="F21" i="6"/>
  <c r="E12" i="6"/>
  <c r="E23" i="6" s="1"/>
  <c r="G48" i="5"/>
  <c r="G50" i="5" s="1"/>
  <c r="F12" i="6" l="1"/>
  <c r="F23" i="6" s="1"/>
  <c r="G21" i="6"/>
  <c r="G42" i="5"/>
  <c r="M8" i="4"/>
  <c r="G19" i="5" s="1"/>
  <c r="M10" i="4" l="1"/>
  <c r="G23" i="5" s="1"/>
  <c r="M14" i="4"/>
  <c r="G35" i="5" s="1"/>
  <c r="M11" i="4"/>
  <c r="G26" i="5" s="1"/>
  <c r="H21" i="6"/>
  <c r="M13" i="4"/>
  <c r="G32" i="5" s="1"/>
  <c r="M5" i="4"/>
  <c r="G16" i="5" s="1"/>
  <c r="M7" i="4"/>
  <c r="G18" i="5" s="1"/>
  <c r="M6" i="4"/>
  <c r="G17" i="5" s="1"/>
  <c r="G12" i="6"/>
  <c r="G23" i="6" s="1"/>
  <c r="M9" i="4"/>
  <c r="G20" i="5" s="1"/>
  <c r="M12" i="4"/>
  <c r="G29" i="5" s="1"/>
  <c r="H12" i="6" l="1"/>
  <c r="H23" i="6" s="1"/>
  <c r="I21" i="6"/>
  <c r="E27" i="6" l="1"/>
  <c r="E29" i="6" s="1"/>
  <c r="G40" i="5"/>
  <c r="G44" i="5" s="1"/>
  <c r="J21" i="6"/>
  <c r="I12" i="6"/>
  <c r="I23" i="6" s="1"/>
  <c r="K21" i="6" l="1"/>
  <c r="F27" i="6"/>
  <c r="F29" i="6" s="1"/>
  <c r="J12" i="6"/>
  <c r="J23" i="6" s="1"/>
  <c r="G27" i="6" l="1"/>
  <c r="G29" i="6" s="1"/>
  <c r="K12" i="6"/>
  <c r="K23" i="6" s="1"/>
  <c r="L21" i="6"/>
  <c r="H27" i="6" l="1"/>
  <c r="H29" i="6" s="1"/>
  <c r="L12" i="6"/>
  <c r="L23" i="6" s="1"/>
  <c r="M21" i="6"/>
  <c r="M12" i="6" l="1"/>
  <c r="M23" i="6"/>
  <c r="N21" i="6"/>
  <c r="I27" i="6"/>
  <c r="I29" i="6" s="1"/>
  <c r="J27" i="6" l="1"/>
  <c r="J29" i="6" s="1"/>
  <c r="O21" i="6"/>
  <c r="N12" i="6"/>
  <c r="N23" i="6" s="1"/>
  <c r="P21" i="6" l="1"/>
  <c r="K27" i="6"/>
  <c r="K29" i="6" s="1"/>
  <c r="O12" i="6"/>
  <c r="O23" i="6"/>
  <c r="P12" i="6" l="1"/>
  <c r="P23" i="6" s="1"/>
  <c r="Q21" i="6"/>
  <c r="L27" i="6"/>
  <c r="L29" i="6" s="1"/>
  <c r="M27" i="6" l="1"/>
  <c r="M29" i="6" s="1"/>
  <c r="R21" i="6"/>
  <c r="S21" i="6"/>
  <c r="Q12" i="6"/>
  <c r="Q23" i="6" s="1"/>
  <c r="S12" i="6" l="1"/>
  <c r="S23" i="6" s="1"/>
  <c r="R12" i="6"/>
  <c r="R23" i="6" s="1"/>
  <c r="N27" i="6"/>
  <c r="N29" i="6" s="1"/>
  <c r="O27" i="6" l="1"/>
  <c r="O29" i="6" s="1"/>
  <c r="P27" i="6" l="1"/>
  <c r="P29" i="6" s="1"/>
  <c r="Q27" i="6" l="1"/>
  <c r="Q29" i="6" s="1"/>
  <c r="R27" i="6" l="1"/>
  <c r="R29" i="6" s="1"/>
  <c r="S27" i="6"/>
  <c r="S29" i="6" s="1"/>
</calcChain>
</file>

<file path=xl/sharedStrings.xml><?xml version="1.0" encoding="utf-8"?>
<sst xmlns="http://schemas.openxmlformats.org/spreadsheetml/2006/main" count="598" uniqueCount="391">
  <si>
    <t>Szolgáltatás</t>
  </si>
  <si>
    <t>Alap</t>
  </si>
  <si>
    <t>Emelt</t>
  </si>
  <si>
    <t>Demens</t>
  </si>
  <si>
    <t>Összesen</t>
  </si>
  <si>
    <t xml:space="preserve">1.	Időskorúak nappali ellátása (idősek klubja). </t>
  </si>
  <si>
    <t>Fő</t>
  </si>
  <si>
    <t>Szobatípus</t>
  </si>
  <si>
    <t>4 ágyas</t>
  </si>
  <si>
    <t>Darab</t>
  </si>
  <si>
    <t xml:space="preserve">2.	Átmeneti elhelyezést nyújtó részleg („Szálloda” funkció) </t>
  </si>
  <si>
    <t>2 ágyas</t>
  </si>
  <si>
    <t>1 ágyas</t>
  </si>
  <si>
    <t>3.	Bentlakásos konstrukció:
A) szakellátást nem igénylő idősek bentlakásos ellátása</t>
  </si>
  <si>
    <t xml:space="preserve">3.	Bentlakásos konstrukció:
B) szakellátást igénylő idősek bentlakásos ellátása (Szakosított ellátások) </t>
  </si>
  <si>
    <t xml:space="preserve">4.	Tartós lakhatást (holtig tartó lakásbérletet) biztosítása. </t>
  </si>
  <si>
    <t>5.	Ápolás – demens ellátás (okos fokozatválasztással)</t>
  </si>
  <si>
    <t>Összesen - Lakó</t>
  </si>
  <si>
    <t>Összesen - Szoba</t>
  </si>
  <si>
    <t>Összes ellátottak száma</t>
  </si>
  <si>
    <t>Építészeti költségbecslés</t>
  </si>
  <si>
    <t>Tervezett négyzetméter</t>
  </si>
  <si>
    <t>Munkavállalói bruttó bérek</t>
  </si>
  <si>
    <t>Ft/hó</t>
  </si>
  <si>
    <t>Részlegvezető (ápoló)</t>
  </si>
  <si>
    <t>Orvos</t>
  </si>
  <si>
    <t>Dietetikus</t>
  </si>
  <si>
    <t>Mentálhigiénés munkatárs</t>
  </si>
  <si>
    <t>Foglalkoztató terapeuta</t>
  </si>
  <si>
    <t>Gyógytornász</t>
  </si>
  <si>
    <t>Mozgásterapeuta (jóga, pilates stb)</t>
  </si>
  <si>
    <t>Ápoló</t>
  </si>
  <si>
    <t>Szociális gondozó</t>
  </si>
  <si>
    <t>Segédápoló</t>
  </si>
  <si>
    <t>Munkaadó által fizetett járulékok</t>
  </si>
  <si>
    <t>%</t>
  </si>
  <si>
    <t>Létszám (fő)</t>
  </si>
  <si>
    <t>Munkakörhöz rendelt bruttó alapbér</t>
  </si>
  <si>
    <t>Munkaadót terhelő járulékok</t>
  </si>
  <si>
    <t>Munkábajárás / hó</t>
  </si>
  <si>
    <t>Összes bérjellegű kiadás / hó</t>
  </si>
  <si>
    <t>Összes bérjellegű / év</t>
  </si>
  <si>
    <t>össz járulék</t>
  </si>
  <si>
    <t>Mindösszesen</t>
  </si>
  <si>
    <t>Központi adminisztráció</t>
  </si>
  <si>
    <t>Munkakör</t>
  </si>
  <si>
    <t>Intézményvezető</t>
  </si>
  <si>
    <t>Vezető ápoló (ápolási igazgató)</t>
  </si>
  <si>
    <t>Gazdasági vezető</t>
  </si>
  <si>
    <t>HR munkatárs, bérszámfejtő</t>
  </si>
  <si>
    <t>Értékesítési munkatárs</t>
  </si>
  <si>
    <t>Gazdasági ügyintéző (100 férőhelyenként) 2 fő,</t>
  </si>
  <si>
    <t>Ügyviteli létszám (pénztáros, könyvelő, raktáros stb. 50 férőhelyenként) 1 fő,</t>
  </si>
  <si>
    <t>Műszaki létszám (beépített 4000 légköbméterenként) 1 fő,</t>
  </si>
  <si>
    <t>Gondnok, portás, kertész, gk vezető</t>
  </si>
  <si>
    <t>Élelmezésvezető</t>
  </si>
  <si>
    <t>Konyhai személyzet</t>
  </si>
  <si>
    <t>Szakmai pool - nincs szolgáltatási körhöz rendelve</t>
  </si>
  <si>
    <t>Munkábajárás</t>
  </si>
  <si>
    <t>Mozgásterapeuta</t>
  </si>
  <si>
    <r>
      <t xml:space="preserve">3.	Bentlakásos konstrukció:
A) szakellátást nem igénylő idősek bentlakásos ellátása </t>
    </r>
    <r>
      <rPr>
        <b/>
        <sz val="11"/>
        <color rgb="FFFF0000"/>
        <rFont val="Calibri"/>
        <family val="2"/>
        <charset val="238"/>
      </rPr>
      <t>40 fő elátott</t>
    </r>
  </si>
  <si>
    <r>
      <t xml:space="preserve">3.	Bentlakásos konstrukció:
B) szakellátást igénylő idősek bentlakásos ellátása (Szakosított ellátások)  </t>
    </r>
    <r>
      <rPr>
        <b/>
        <sz val="11"/>
        <color rgb="FFFF0000"/>
        <rFont val="Calibri"/>
        <family val="2"/>
        <charset val="238"/>
      </rPr>
      <t xml:space="preserve">45 fő elátott </t>
    </r>
  </si>
  <si>
    <t>Ápoló, szakápoló</t>
  </si>
  <si>
    <r>
      <rPr>
        <b/>
        <sz val="11"/>
        <color theme="1"/>
        <rFont val="Calibri"/>
        <family val="2"/>
        <charset val="238"/>
      </rPr>
      <t xml:space="preserve">5. Demens beteget ellátó részleg </t>
    </r>
    <r>
      <rPr>
        <b/>
        <sz val="11"/>
        <color rgb="FFFF0000"/>
        <rFont val="Calibri"/>
        <family val="2"/>
        <charset val="238"/>
      </rPr>
      <t>(20 fő ellátott)</t>
    </r>
  </si>
  <si>
    <t>havi átlagköltség</t>
  </si>
  <si>
    <t>Éves költség</t>
  </si>
  <si>
    <t>Készletbeszerzés</t>
  </si>
  <si>
    <t>Szakmai anyagok beszerzése (textil, tisztítószer, stb.)</t>
  </si>
  <si>
    <t>Irodaszer, nyomtatvány</t>
  </si>
  <si>
    <t>Egyéb anyagköltség</t>
  </si>
  <si>
    <t>Gyógyszer</t>
  </si>
  <si>
    <t>Kommunikációs szolgáltatások (informatika)</t>
  </si>
  <si>
    <t>Szolgáltatási kiadások</t>
  </si>
  <si>
    <t>közműdíjak</t>
  </si>
  <si>
    <t>építésztől várjuk</t>
  </si>
  <si>
    <t>ingatlan karbantartás</t>
  </si>
  <si>
    <t>nm alapján</t>
  </si>
  <si>
    <t>takarítási díjak</t>
  </si>
  <si>
    <t>mosatás</t>
  </si>
  <si>
    <t>3500Ft/fő/hó</t>
  </si>
  <si>
    <t>varrás, javítás</t>
  </si>
  <si>
    <t>500Ft/fő/hó</t>
  </si>
  <si>
    <t>élelmezés</t>
  </si>
  <si>
    <t>700Ft/fő/nap</t>
  </si>
  <si>
    <t>jogi szolgáltatások egyszeri induló</t>
  </si>
  <si>
    <t>jogi szolgáltatások</t>
  </si>
  <si>
    <t>az első évben, utána 600 ezer / hó</t>
  </si>
  <si>
    <t>könyvelési szolgáltatás</t>
  </si>
  <si>
    <t>biztosítási díjak (ingatlan, felelősség)</t>
  </si>
  <si>
    <t>ingatlan 0,5% bekerülési értékre</t>
  </si>
  <si>
    <t>ÁFA</t>
  </si>
  <si>
    <t>ÉCS</t>
  </si>
  <si>
    <t>+ écs lakónként átlag 300ezer*20%</t>
  </si>
  <si>
    <t>Dologi arány</t>
  </si>
  <si>
    <t>Dologi összeg</t>
  </si>
  <si>
    <t>Arányosított napi bérköltség / fő/nap</t>
  </si>
  <si>
    <t>Arányosított napi bérköltség / szolgáltatás</t>
  </si>
  <si>
    <t>Normatív támogatás / fő / nap</t>
  </si>
  <si>
    <t>Normatív támogatás / szolgáltatás / nap</t>
  </si>
  <si>
    <t>Normatív támogatás aránya %</t>
  </si>
  <si>
    <t>Fedezet / fő / nap</t>
  </si>
  <si>
    <t>Fedezet / szolgáltatás / nap</t>
  </si>
  <si>
    <t>Arányosított dologi / fő / nap</t>
  </si>
  <si>
    <t>Önköltség /fő/nap</t>
  </si>
  <si>
    <t>Terület / fő</t>
  </si>
  <si>
    <t>Terület / létszám</t>
  </si>
  <si>
    <t>Szorzó</t>
  </si>
  <si>
    <t>Korrigált arányszám</t>
  </si>
  <si>
    <t>Beosztás</t>
  </si>
  <si>
    <t>db</t>
  </si>
  <si>
    <t>nm / szoba</t>
  </si>
  <si>
    <t>1.	Időskorúak nappali ellátása (idősek klubja). - alap</t>
  </si>
  <si>
    <t>1.	Időskorúak nappali ellátása (idősek klubja). - demens</t>
  </si>
  <si>
    <t>2.	Átmeneti elhelyezést nyújtó részleg („Szálloda” funkció) - 2 ágyas</t>
  </si>
  <si>
    <t>2.	Átmeneti elhelyezést nyújtó részleg („Szálloda” funkció) - 1 ágyas</t>
  </si>
  <si>
    <t>3.	Bentlakásos konstrukció:
A) szakellátást nem igénylő idősek bentlakásos ellátása - alap</t>
  </si>
  <si>
    <t>3.	Bentlakásos konstrukció:
A) szakellátást nem igénylő idősek bentlakásos ellátása - emelt</t>
  </si>
  <si>
    <t>3.	Bentlakásos konstrukció:
B) szakellátást igénylő idősek bentlakásos ellátása (Szakosított ellátások) - alap</t>
  </si>
  <si>
    <t>3.	Bentlakásos konstrukció:
B) szakellátást igénylő idősek bentlakásos ellátása (Szakosított ellátások) - emelt</t>
  </si>
  <si>
    <t xml:space="preserve"> </t>
  </si>
  <si>
    <t>2021. évi költségvetési törvény alapján</t>
  </si>
  <si>
    <t>Számított éves bevétel</t>
  </si>
  <si>
    <t>Időskorúak nappali intézményi ellátása - önálló feladatellátás</t>
  </si>
  <si>
    <t>/fő/év</t>
  </si>
  <si>
    <t>Demens személyek nappali intézményi ellátása - önálló
feladatellátás</t>
  </si>
  <si>
    <t>A települési önkormányzatok által biztosított egyes szociális
szakosított ellátások, valamint a gyermekek átmeneti
gondozásával kapcsolatos feladatok támogatása</t>
  </si>
  <si>
    <t>Bértámogatás</t>
  </si>
  <si>
    <t>/számított létszám</t>
  </si>
  <si>
    <t>4 ellátottra 1 fő segítő</t>
  </si>
  <si>
    <t>Idősek otthona</t>
  </si>
  <si>
    <t>szorzó</t>
  </si>
  <si>
    <t>Időskorúak gondozóháza</t>
  </si>
  <si>
    <t>Demens - Idősek otthona vagy időskorúak gondozóháza</t>
  </si>
  <si>
    <t>Az intézményüzemeltetési támogatás önkormányzatonkénti meghatározásáról és annak összegéről - az önkormányzatok által nyújtott adatszolgáltatás alapján - az államháztartásért felelős miniszter 2020. december 15-éig dönt</t>
  </si>
  <si>
    <t>nem tervezhető</t>
  </si>
  <si>
    <t>Normatív támogatás</t>
  </si>
  <si>
    <t xml:space="preserve">Önkormányzati hozzájárulás </t>
  </si>
  <si>
    <t>Költségtérítés</t>
  </si>
  <si>
    <t>Kihasználtság</t>
  </si>
  <si>
    <t>/nap/fő</t>
  </si>
  <si>
    <t>nap</t>
  </si>
  <si>
    <t>Arányosított belépési hozzájárulás</t>
  </si>
  <si>
    <t>Belépési hozzájárulás</t>
  </si>
  <si>
    <t>évre</t>
  </si>
  <si>
    <t>3.	Bentlakásos konstrukció:
A) szakellátást nem igénylő idősek bentlakásos ellátása - emelt - 1 ágyas</t>
  </si>
  <si>
    <t>3.	Bentlakásos konstrukció:
B) szakellátást igénylő idősek bentlakásos ellátása (Szakosított ellátások) - emelt - 1 ágyas</t>
  </si>
  <si>
    <t>Egyenleg:</t>
  </si>
  <si>
    <t>összes tervktg (szem+dologi)</t>
  </si>
  <si>
    <t>dologi arány</t>
  </si>
  <si>
    <t>Appendix 9.1: Financial recovery - FNPV(C) and FRR(C) (THUF)</t>
  </si>
  <si>
    <t>Pénzügyi megtérülés - FNPV(C) és FRR (C) (eFt)</t>
  </si>
  <si>
    <t>Year/Év</t>
  </si>
  <si>
    <r>
      <rPr>
        <b/>
        <sz val="11"/>
        <color theme="1"/>
        <rFont val="Calibri"/>
        <family val="2"/>
        <charset val="238"/>
      </rPr>
      <t>Investment costs</t>
    </r>
  </si>
  <si>
    <t>Beruházási költségek</t>
  </si>
  <si>
    <t>félév működés</t>
  </si>
  <si>
    <t>14,5 év</t>
  </si>
  <si>
    <r>
      <rPr>
        <b/>
        <sz val="12"/>
        <rFont val="Calibri"/>
        <family val="2"/>
        <charset val="238"/>
      </rPr>
      <t>Condition calculated with development (PR)</t>
    </r>
  </si>
  <si>
    <t>A verzió</t>
  </si>
  <si>
    <r>
      <rPr>
        <sz val="11"/>
        <rFont val="Calibri"/>
        <family val="2"/>
        <charset val="238"/>
      </rPr>
      <t>Wages</t>
    </r>
  </si>
  <si>
    <t>Foglalkoztatottak személyi juttatásai</t>
  </si>
  <si>
    <r>
      <rPr>
        <sz val="11"/>
        <rFont val="Calibri"/>
        <family val="2"/>
        <charset val="238"/>
      </rPr>
      <t>Allowances</t>
    </r>
  </si>
  <si>
    <t>Külső személyi juttatások</t>
  </si>
  <si>
    <r>
      <rPr>
        <sz val="11"/>
        <rFont val="Calibri"/>
        <family val="2"/>
        <charset val="238"/>
      </rPr>
      <t>Contributions</t>
    </r>
  </si>
  <si>
    <t>Munkaadókat terhelő járulékok</t>
  </si>
  <si>
    <r>
      <rPr>
        <b/>
        <i/>
        <sz val="11"/>
        <rFont val="Calibri"/>
        <family val="2"/>
        <charset val="238"/>
      </rPr>
      <t>Total personnel-type expenses</t>
    </r>
  </si>
  <si>
    <t>Személyi jellegű kiadások Összesen</t>
  </si>
  <si>
    <r>
      <rPr>
        <sz val="11"/>
        <rFont val="Calibri"/>
        <family val="2"/>
        <charset val="238"/>
      </rPr>
      <t>Medicine+blood</t>
    </r>
  </si>
  <si>
    <t>Szakmai anyag, áru,- üzemanyag beszerzés</t>
  </si>
  <si>
    <r>
      <rPr>
        <sz val="11"/>
        <rFont val="Calibri"/>
        <family val="2"/>
        <charset val="238"/>
      </rPr>
      <t xml:space="preserve">Food </t>
    </r>
  </si>
  <si>
    <r>
      <rPr>
        <sz val="11"/>
        <rFont val="Calibri"/>
        <family val="2"/>
        <charset val="238"/>
      </rPr>
      <t>Laundry</t>
    </r>
  </si>
  <si>
    <t>Közüzemi díjak</t>
  </si>
  <si>
    <r>
      <rPr>
        <sz val="11"/>
        <rFont val="Calibri"/>
        <family val="2"/>
        <charset val="238"/>
      </rPr>
      <t>Security</t>
    </r>
  </si>
  <si>
    <t>Élelmezés</t>
  </si>
  <si>
    <r>
      <rPr>
        <sz val="11"/>
        <rFont val="Calibri"/>
        <family val="2"/>
        <charset val="238"/>
      </rPr>
      <t>Professional material</t>
    </r>
  </si>
  <si>
    <t>Karbantartás, kisjavítás</t>
  </si>
  <si>
    <r>
      <rPr>
        <sz val="11"/>
        <rFont val="Calibri"/>
        <family val="2"/>
        <charset val="238"/>
      </rPr>
      <t xml:space="preserve">Gas </t>
    </r>
  </si>
  <si>
    <t>Egyéb vásárolt szolg.</t>
  </si>
  <si>
    <r>
      <rPr>
        <sz val="11"/>
        <rFont val="Calibri"/>
        <family val="2"/>
        <charset val="238"/>
      </rPr>
      <t xml:space="preserve">Electricity </t>
    </r>
  </si>
  <si>
    <t>Szakmai tevékenységet segítő szolg.</t>
  </si>
  <si>
    <r>
      <rPr>
        <sz val="11"/>
        <rFont val="Calibri"/>
        <family val="2"/>
        <charset val="238"/>
      </rPr>
      <t>Technical maint.</t>
    </r>
  </si>
  <si>
    <t>Egyéb költségek (áfa)</t>
  </si>
  <si>
    <r>
      <rPr>
        <b/>
        <i/>
        <sz val="11"/>
        <rFont val="Calibri"/>
        <family val="2"/>
        <charset val="238"/>
      </rPr>
      <t>Total material-type expenses</t>
    </r>
  </si>
  <si>
    <t>Dologi jellegű kiadások Összesen</t>
  </si>
  <si>
    <r>
      <rPr>
        <sz val="11"/>
        <rFont val="Calibri"/>
        <family val="2"/>
        <charset val="238"/>
      </rPr>
      <t>Replacement costs</t>
    </r>
  </si>
  <si>
    <t>Pótlási költségek</t>
  </si>
  <si>
    <r>
      <rPr>
        <b/>
        <i/>
        <sz val="11"/>
        <rFont val="Calibri"/>
        <family val="2"/>
        <charset val="238"/>
      </rPr>
      <t>Total financial cost</t>
    </r>
  </si>
  <si>
    <t>Összes pénzügyi költség</t>
  </si>
  <si>
    <r>
      <rPr>
        <sz val="11"/>
        <rFont val="Calibri"/>
        <family val="2"/>
        <charset val="238"/>
      </rPr>
      <t xml:space="preserve">Expected own revenue </t>
    </r>
  </si>
  <si>
    <t xml:space="preserve">Várható saját bevétel </t>
  </si>
  <si>
    <r>
      <rPr>
        <sz val="11"/>
        <rFont val="Calibri"/>
        <family val="2"/>
        <charset val="238"/>
      </rPr>
      <t>Operator grant</t>
    </r>
  </si>
  <si>
    <t>Fenntartói támogatás</t>
  </si>
  <si>
    <r>
      <rPr>
        <sz val="11"/>
        <rFont val="Calibri"/>
        <family val="2"/>
        <charset val="238"/>
      </rPr>
      <t>Other funds</t>
    </r>
  </si>
  <si>
    <t>Total financial revenue (except NHIF transfer)</t>
  </si>
  <si>
    <t>Összes pénzügyi bevétel</t>
  </si>
  <si>
    <r>
      <rPr>
        <b/>
        <sz val="11"/>
        <rFont val="Calibri"/>
        <family val="2"/>
        <charset val="238"/>
      </rPr>
      <t>Net financial cash flows</t>
    </r>
  </si>
  <si>
    <t>Nettó pénzügyi cash flow</t>
  </si>
  <si>
    <r>
      <rPr>
        <b/>
        <sz val="11"/>
        <rFont val="Calibri"/>
        <family val="2"/>
        <charset val="238"/>
      </rPr>
      <t>Financial recovery ratio of development - FRR(C)</t>
    </r>
  </si>
  <si>
    <t>Fejlesztés pénzügyi megtérülési rátája - FRR(C)</t>
  </si>
  <si>
    <r>
      <rPr>
        <b/>
        <sz val="11"/>
        <rFont val="Calibri"/>
        <family val="2"/>
        <charset val="238"/>
      </rPr>
      <t>Financial net present value of development - FNPV(C)</t>
    </r>
  </si>
  <si>
    <t>Fejlesztés pénzügyi nettó jelenértéke - FNPV(C)</t>
  </si>
  <si>
    <r>
      <rPr>
        <sz val="11"/>
        <rFont val="Calibri"/>
        <family val="2"/>
        <charset val="238"/>
      </rPr>
      <t>r</t>
    </r>
  </si>
  <si>
    <t>r</t>
  </si>
  <si>
    <r>
      <rPr>
        <sz val="11"/>
        <rFont val="Calibri"/>
        <family val="2"/>
        <charset val="238"/>
      </rPr>
      <t>time (t)</t>
    </r>
  </si>
  <si>
    <t>idő (t)</t>
  </si>
  <si>
    <t>DF</t>
  </si>
  <si>
    <t>Main elements and parameters</t>
  </si>
  <si>
    <t xml:space="preserve">Fontosabb elemek és
paraméterek
</t>
  </si>
  <si>
    <t>Érték (eFt)</t>
  </si>
  <si>
    <t>Érték (euro)</t>
  </si>
  <si>
    <t>(nem diszkontált)</t>
  </si>
  <si>
    <t>(diszkontált, nettó jelenérték)</t>
  </si>
  <si>
    <t>Reference period (years)</t>
  </si>
  <si>
    <t>Referenciaidőszak (évek)</t>
  </si>
  <si>
    <t>6+19</t>
  </si>
  <si>
    <t>_ftn1</t>
  </si>
  <si>
    <t>_ftn2</t>
  </si>
  <si>
    <t>Total investment cost (in euro, discounted)</t>
  </si>
  <si>
    <t>Összes beruházási költség (EUR, disz-kontálva)</t>
  </si>
  <si>
    <t>DIC</t>
  </si>
  <si>
    <t>Residual value (in euro, not discounted)</t>
  </si>
  <si>
    <t>Maradványérték (EUR, nem diszkontálva)</t>
  </si>
  <si>
    <t>Residual value (in euro, discounted)</t>
  </si>
  <si>
    <t>Maradványérték (EUR, diszkontálva)</t>
  </si>
  <si>
    <t>Revenues (in euro, discounted)</t>
  </si>
  <si>
    <t>Bevételek (EUR, diszkontálva)</t>
  </si>
  <si>
    <t>Operating costs (in euro, discounted)</t>
  </si>
  <si>
    <t>Működési költségek (EUR, diszkontálva)</t>
  </si>
  <si>
    <t>Funding gap calculation</t>
  </si>
  <si>
    <t>Finanszírozási igény kiszámítása</t>
  </si>
  <si>
    <t>Net revenue = revenues – operating costs + residual value (in euro, discounted) = (7) – (8) + (6)</t>
  </si>
  <si>
    <t>Nettó bevétel = bevételek – működési költségek + maradványérték (EUR, diszkontálva) = (7) – (8) + (6)</t>
  </si>
  <si>
    <t>DNR</t>
  </si>
  <si>
    <t xml:space="preserve">Investment cost – net revenue (in euro, discounted) = (4) – (9) (Article 55(2)) </t>
  </si>
  <si>
    <t xml:space="preserve">Beruházási költségek – nettó bevétel (EUR, diszkontálva) = (4) – (9) (55. cikk (2) bekezdés) </t>
  </si>
  <si>
    <t>Max EE</t>
  </si>
  <si>
    <t>Funding gap rate (%) = (10) / (4)</t>
  </si>
  <si>
    <t>Finanszírozási igény mértéke (%) = (10) / (4)</t>
  </si>
  <si>
    <t>R</t>
  </si>
  <si>
    <t>Residual value (THUF, not discounted)</t>
  </si>
  <si>
    <t>Maradványérték (THUF, nem diszkontálva)</t>
  </si>
  <si>
    <t>Incremental</t>
  </si>
  <si>
    <t>Fejlesztési különbözet</t>
  </si>
  <si>
    <t>Revenues (THUF, not discounted) - without NHIF</t>
  </si>
  <si>
    <t xml:space="preserve">Bevételek (eFt, nem diszkontált) </t>
  </si>
  <si>
    <t>Operating costs (THUF, not discounted)</t>
  </si>
  <si>
    <t>Működési költségek (eFt, nem diszkontált)</t>
  </si>
  <si>
    <t>Finanszírozási lehetőségek</t>
  </si>
  <si>
    <t>állami normatíva</t>
  </si>
  <si>
    <t>napidíj/ havidíj</t>
  </si>
  <si>
    <t>egyszeri belépési díj</t>
  </si>
  <si>
    <t>önkor-mányzat</t>
  </si>
  <si>
    <t>x</t>
  </si>
  <si>
    <t>-</t>
  </si>
  <si>
    <t>(x)</t>
  </si>
  <si>
    <r>
      <t>Teva-Diclofenac Dolo gél</t>
    </r>
    <r>
      <rPr>
        <sz val="12"/>
        <color rgb="FF000000"/>
        <rFont val="Times New Roman"/>
        <family val="1"/>
        <charset val="238"/>
      </rPr>
      <t xml:space="preserve"> </t>
    </r>
  </si>
  <si>
    <t>1000/490</t>
  </si>
  <si>
    <t>Phenylbutazon-Richter kenőcs</t>
  </si>
  <si>
    <t>Flector EP gél 100g</t>
  </si>
  <si>
    <r>
      <t>Algopyrin 500 mg tabletta</t>
    </r>
    <r>
      <rPr>
        <sz val="12"/>
        <color rgb="FF000000"/>
        <rFont val="Times New Roman"/>
        <family val="1"/>
        <charset val="238"/>
      </rPr>
      <t xml:space="preserve"> </t>
    </r>
  </si>
  <si>
    <t xml:space="preserve">Algopyrin 1G/2 ml oldatos injekció </t>
  </si>
  <si>
    <t xml:space="preserve">Tramadolor 50 mg kemény kapszula </t>
  </si>
  <si>
    <r>
      <t>Benuron 500 mg tabletta</t>
    </r>
    <r>
      <rPr>
        <sz val="12"/>
        <color rgb="FF000000"/>
        <rFont val="Times New Roman"/>
        <family val="1"/>
        <charset val="238"/>
      </rPr>
      <t xml:space="preserve"> </t>
    </r>
  </si>
  <si>
    <t>Panalgorin 500 mg tabletta</t>
  </si>
  <si>
    <t xml:space="preserve">Drotaverin-Chinoin 40 mg tbl. </t>
  </si>
  <si>
    <t>No-spa 40 mg oldatos injekció</t>
  </si>
  <si>
    <t>No-spa 40mg tbl</t>
  </si>
  <si>
    <t>Cerucal tabletta</t>
  </si>
  <si>
    <t>Cerucal 5 mg/ml oldatos injekció</t>
  </si>
  <si>
    <t xml:space="preserve">Teva-Enterobene 2 mg tbl. </t>
  </si>
  <si>
    <t>Imodium 2 mg kemény kapszula</t>
  </si>
  <si>
    <t>Reasec tabletta 20x</t>
  </si>
  <si>
    <r>
      <t xml:space="preserve">Clarex 125 mg tabletta </t>
    </r>
    <r>
      <rPr>
        <sz val="12"/>
        <color rgb="FF333333"/>
        <rFont val="Calibri"/>
        <family val="2"/>
        <charset val="238"/>
      </rPr>
      <t>(Carbo activatus)</t>
    </r>
  </si>
  <si>
    <t xml:space="preserve">Amlodipin-Teva 5 mg/l0mg tbl. </t>
  </si>
  <si>
    <t>280/480</t>
  </si>
  <si>
    <t>Cordaflex 5 mg/dosis spray</t>
  </si>
  <si>
    <r>
      <t>Frontin 0,25 mg/0,5 mg/l mg</t>
    </r>
    <r>
      <rPr>
        <sz val="12"/>
        <color rgb="FF000000"/>
        <rFont val="Times New Roman"/>
        <family val="1"/>
        <charset val="238"/>
      </rPr>
      <t xml:space="preserve"> </t>
    </r>
  </si>
  <si>
    <t>900/400/65</t>
  </si>
  <si>
    <t xml:space="preserve">Seduxen 5 mg/ml oldatos injekció </t>
  </si>
  <si>
    <t>Helex SR 0,5 mg/l mg/2 mg</t>
  </si>
  <si>
    <t>Zolsana 10 mg filmtabletta</t>
  </si>
  <si>
    <t>Dormicum 7,5 mg</t>
  </si>
  <si>
    <t xml:space="preserve">Phenolphthaleini composita F0N0 VII. Pharma Emulsio </t>
  </si>
  <si>
    <t>Paraffini cum Phenoplh.</t>
  </si>
  <si>
    <t>Laevolac laktóz 670g 500ml</t>
  </si>
  <si>
    <t xml:space="preserve">Cetirizin-ratiopharm 10 mg filmtabletta </t>
  </si>
  <si>
    <t>260/210</t>
  </si>
  <si>
    <t>Loratadin-ratiopharm 10 mg tabletta</t>
  </si>
  <si>
    <t>960/730</t>
  </si>
  <si>
    <t>Suprastin tabletta 20x</t>
  </si>
  <si>
    <t>Suprastin inj.</t>
  </si>
  <si>
    <t>Propafenon AL 150mg</t>
  </si>
  <si>
    <t>u.a (Rythmonorm 150mg tabletta)</t>
  </si>
  <si>
    <t>Acido-Git rágótabletta</t>
  </si>
  <si>
    <t>Apo-Famotidin 20 mg/40 mg filmtabletta</t>
  </si>
  <si>
    <t>300-500</t>
  </si>
  <si>
    <t>Pantoprazol Teva 20 mg</t>
  </si>
  <si>
    <t>500-850</t>
  </si>
  <si>
    <t>Ulprix 40 mg gyomornedv- ellenálló tabletta</t>
  </si>
  <si>
    <r>
      <t>Cholagol belsőleges oldatos cseppek</t>
    </r>
    <r>
      <rPr>
        <sz val="12"/>
        <color rgb="FF000000"/>
        <rFont val="Times New Roman"/>
        <family val="1"/>
        <charset val="238"/>
      </rPr>
      <t xml:space="preserve"> </t>
    </r>
  </si>
  <si>
    <t>Bila-Git filmtabletta</t>
  </si>
  <si>
    <t>Salazopyrin 500 mg gyomornedv-ellenálló tabletta</t>
  </si>
  <si>
    <r>
      <t>Neo-Panpur gyomornedv- ellenálló</t>
    </r>
    <r>
      <rPr>
        <sz val="12"/>
        <color rgb="FF000000"/>
        <rFont val="Times New Roman"/>
        <family val="1"/>
        <charset val="238"/>
      </rPr>
      <t xml:space="preserve"> filmtabletta</t>
    </r>
  </si>
  <si>
    <t>870/260</t>
  </si>
  <si>
    <t>Adimet 1000 mg filmtabletta</t>
  </si>
  <si>
    <t>Gliclazine Sandoz 60x</t>
  </si>
  <si>
    <t>Metfogamma 1000mg 30x</t>
  </si>
  <si>
    <t>560/240</t>
  </si>
  <si>
    <t>Asactal 100 mg gyomornedv-ellenálló tabletta 30 X</t>
  </si>
  <si>
    <t>350/150</t>
  </si>
  <si>
    <t>Sincumar mite tabletta 30 X</t>
  </si>
  <si>
    <t>700/280</t>
  </si>
  <si>
    <t>Dicynone 250 mg tabletta</t>
  </si>
  <si>
    <t>Konakion inj. 10mg/1ml 5x1 amp</t>
  </si>
  <si>
    <t>980/440</t>
  </si>
  <si>
    <t>Acepramin granulátum240g</t>
  </si>
  <si>
    <t>Ferrograd-folic rágótabletta</t>
  </si>
  <si>
    <t>Neo-Ferro-Folgamma 20x</t>
  </si>
  <si>
    <t>Digoxin-Richter 0,25 mg tabletta</t>
  </si>
  <si>
    <t>Nitromint 8 mg/G száj nyálkahártyán alkalmazott spray</t>
  </si>
  <si>
    <t>890/165</t>
  </si>
  <si>
    <t>Nirtomint Retard 2,6 mg tabletta 60x</t>
  </si>
  <si>
    <t>Tenziomin 12,5, 25mg 30x</t>
  </si>
  <si>
    <t>560/730</t>
  </si>
  <si>
    <t xml:space="preserve">Rilmenidin-Teva 1 mg tabletta </t>
  </si>
  <si>
    <t>Doxazosin hexal 2 mg tabletta</t>
  </si>
  <si>
    <t>Furon 40 mg (Furosemid)</t>
  </si>
  <si>
    <t>Brinaldix 20 mg tabletta</t>
  </si>
  <si>
    <t>Verospiron 25mg</t>
  </si>
  <si>
    <t xml:space="preserve">Amilozid –TEVA 50 /5mg </t>
  </si>
  <si>
    <t>Pentoxyl-EP 400 mg retard filmtabletta</t>
  </si>
  <si>
    <t>Hemorid kenőcs</t>
  </si>
  <si>
    <t xml:space="preserve">Reparon végbélkúp </t>
  </si>
  <si>
    <t xml:space="preserve">Reparon kenőcs 25 G </t>
  </si>
  <si>
    <t xml:space="preserve">Venoruton 300 mg kemény kapszula </t>
  </si>
  <si>
    <t>Venoruton gél</t>
  </si>
  <si>
    <t>Betaloc 50 mg tabletta</t>
  </si>
  <si>
    <t>Metoprolol Z Hexal 50 mg/100 mg</t>
  </si>
  <si>
    <t>Bisoprolol-ratiopharm 5mg</t>
  </si>
  <si>
    <t>Acepril, Ednyt 5-10mg</t>
  </si>
  <si>
    <t xml:space="preserve">Aceomel 12,5 mg </t>
  </si>
  <si>
    <t xml:space="preserve">Perineva 4 mg tabletta </t>
  </si>
  <si>
    <t>Enalapril 10 mg</t>
  </si>
  <si>
    <t>Augmentin tbl.</t>
  </si>
  <si>
    <t xml:space="preserve">Leflokin 500 mg filmtabletta </t>
  </si>
  <si>
    <t>1335/950</t>
  </si>
  <si>
    <t xml:space="preserve">Klimicin 300 mg kapszula </t>
  </si>
  <si>
    <t>1225/920</t>
  </si>
  <si>
    <t>Ciprinol 500 mg film tabl.</t>
  </si>
  <si>
    <t>600/400/245</t>
  </si>
  <si>
    <t xml:space="preserve">Curam-Duo 500 mg/125 mg filmtabletta </t>
  </si>
  <si>
    <t>Claritromycin 500 mg filmtabletta</t>
  </si>
  <si>
    <t>2050/800</t>
  </si>
  <si>
    <t xml:space="preserve">Diclofenac-ratiopharm 50 mg filmtabletta </t>
  </si>
  <si>
    <t>Diclophenac végbélkúp</t>
  </si>
  <si>
    <t>Cataflam drg</t>
  </si>
  <si>
    <t xml:space="preserve">Analgesin Forte 550 mg filmtabletta </t>
  </si>
  <si>
    <t>Nidol 100 mg tabletta</t>
  </si>
  <si>
    <t>Flemac 100mg 30x</t>
  </si>
  <si>
    <t>730/670/1300</t>
  </si>
  <si>
    <r>
      <t>Teva-Diclofenac Dolo l0mg/g gél</t>
    </r>
    <r>
      <rPr>
        <sz val="12"/>
        <color rgb="FF000000"/>
        <rFont val="Times New Roman"/>
        <family val="1"/>
        <charset val="238"/>
      </rPr>
      <t xml:space="preserve"> </t>
    </r>
  </si>
  <si>
    <t>Phenylbutazon 5 % kenőcs</t>
  </si>
  <si>
    <t>Miderizon 150 mg filmtabletta</t>
  </si>
  <si>
    <t>Mydeton 50mg, 150mg</t>
  </si>
  <si>
    <t>820/232</t>
  </si>
  <si>
    <t xml:space="preserve">Rivotril 0,5 mg/ 2 mg tabletta </t>
  </si>
  <si>
    <t xml:space="preserve">Neurotop 200 mg/ 300 mg/ 600 mg  </t>
  </si>
  <si>
    <t>Convulex 150mg/ 300 mg/ 500 mg</t>
  </si>
  <si>
    <t>1350/180</t>
  </si>
  <si>
    <t>Lamolep 50 mg tabletta</t>
  </si>
  <si>
    <t>Akineton 2 mg tabletta 50 x</t>
  </si>
  <si>
    <t>640/220</t>
  </si>
  <si>
    <t>Stalevo 100 mg/ 25 mg/ 200 mg filmtabletta</t>
  </si>
  <si>
    <t>13000-15000</t>
  </si>
  <si>
    <t xml:space="preserve">Clozapine gerot 25 mg/ 100 mg tabletta </t>
  </si>
  <si>
    <t xml:space="preserve">Haloperidol 1cseppek </t>
  </si>
  <si>
    <t>620/300</t>
  </si>
  <si>
    <t xml:space="preserve">Haloperidol 1,5 mg tabletta </t>
  </si>
  <si>
    <t>700/300/70</t>
  </si>
  <si>
    <t xml:space="preserve">Haloperidol Deconat inj. </t>
  </si>
  <si>
    <t xml:space="preserve">Quetiapine 25/100/200/300 mg filmtabletta </t>
  </si>
  <si>
    <t>1600-4000</t>
  </si>
  <si>
    <t xml:space="preserve">Perdox 1/2/3/4 mg filmtabletta </t>
  </si>
  <si>
    <t>840-980</t>
  </si>
  <si>
    <t>Tiager 100 mg tabletta</t>
  </si>
  <si>
    <t>Leponex</t>
  </si>
  <si>
    <t>1700/300</t>
  </si>
  <si>
    <t>Sebellátás</t>
  </si>
  <si>
    <t>1.	Időskorúak nappali ellátása (idősek klubja</t>
  </si>
  <si>
    <t>Szociális gondozó, (ápoló)</t>
  </si>
  <si>
    <t>2.	Átmeneti elhelyezést nyújtó részleg („Szálloda” funkció)</t>
  </si>
  <si>
    <t>4.	Tartós lakhatást (holtig tartó lakásbérletet) biztosítása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</si>
</sst>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Ft&quot;;[Red]\-#,##0\ &quot;Ft&quot;"/>
    <numFmt numFmtId="164" formatCode="_-* #,##0\ &quot;Ft&quot;_-;\-* #,##0\ &quot;Ft&quot;_-;_-* &quot;-&quot;??\ &quot;Ft&quot;_-;_-@"/>
    <numFmt numFmtId="165" formatCode="_-* #,##0.000\ &quot;Ft&quot;_-;\-* #,##0.000\ &quot;Ft&quot;_-;_-* &quot;-&quot;??\ &quot;Ft&quot;_-;_-@"/>
    <numFmt numFmtId="166" formatCode="0.0%"/>
  </numFmts>
  <fonts count="32" x14ac:knownFonts="1">
    <font>
      <sz val="11"/>
      <color theme="1"/>
      <name val="Arial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i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u/>
      <sz val="12"/>
      <color theme="1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2"/>
      <color rgb="FFFF0000"/>
      <name val="Calibri"/>
      <family val="2"/>
      <charset val="238"/>
    </font>
    <font>
      <b/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name val="Calibri"/>
      <family val="2"/>
      <charset val="238"/>
    </font>
    <font>
      <sz val="11"/>
      <name val="Calibri"/>
      <family val="2"/>
      <charset val="238"/>
    </font>
    <font>
      <b/>
      <i/>
      <sz val="11"/>
      <name val="Calibri"/>
      <family val="2"/>
      <charset val="238"/>
    </font>
    <font>
      <b/>
      <sz val="11"/>
      <name val="Calibri"/>
      <family val="2"/>
      <charset val="238"/>
    </font>
    <font>
      <sz val="12"/>
      <color rgb="FF333333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sz val="11"/>
      <color theme="0"/>
      <name val="Arial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CBCBCB"/>
        <bgColor rgb="FFCBCBCB"/>
      </patternFill>
    </fill>
    <fill>
      <patternFill patternType="solid">
        <fgColor rgb="FFFFC000"/>
        <bgColor rgb="FFFFC000"/>
      </patternFill>
    </fill>
    <fill>
      <patternFill patternType="solid">
        <fgColor rgb="FF00FF00"/>
        <bgColor rgb="FF00FF00"/>
      </patternFill>
    </fill>
    <fill>
      <patternFill patternType="solid">
        <fgColor rgb="FF548135"/>
        <bgColor rgb="FF548135"/>
      </patternFill>
    </fill>
    <fill>
      <patternFill patternType="solid">
        <fgColor rgb="FF656565"/>
        <bgColor rgb="FF656565"/>
      </patternFill>
    </fill>
    <fill>
      <patternFill patternType="solid">
        <fgColor rgb="FFF4B083"/>
        <bgColor rgb="FFF4B083"/>
      </patternFill>
    </fill>
    <fill>
      <patternFill patternType="solid">
        <fgColor rgb="FF66FF66"/>
        <bgColor rgb="FF66FF6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808080"/>
        <bgColor rgb="FF808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DD6EE"/>
      </patternFill>
    </fill>
  </fills>
  <borders count="8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theme="0"/>
      </top>
      <bottom style="thin">
        <color theme="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70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3" fillId="0" borderId="0" xfId="0" applyFont="1"/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/>
    <xf numFmtId="0" fontId="1" fillId="0" borderId="14" xfId="0" applyFont="1" applyBorder="1" applyAlignment="1">
      <alignment horizontal="center" vertical="center" wrapText="1"/>
    </xf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4" xfId="0" applyFont="1" applyBorder="1"/>
    <xf numFmtId="0" fontId="1" fillId="0" borderId="18" xfId="0" applyFont="1" applyBorder="1"/>
    <xf numFmtId="0" fontId="1" fillId="0" borderId="20" xfId="0" applyFont="1" applyBorder="1" applyAlignment="1">
      <alignment horizontal="center" vertical="center" wrapText="1"/>
    </xf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0" xfId="0" applyFont="1" applyBorder="1"/>
    <xf numFmtId="0" fontId="1" fillId="0" borderId="24" xfId="0" applyFont="1" applyBorder="1"/>
    <xf numFmtId="0" fontId="1" fillId="0" borderId="27" xfId="0" applyFont="1" applyBorder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32" xfId="0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1" fillId="0" borderId="36" xfId="0" applyFont="1" applyBorder="1"/>
    <xf numFmtId="0" fontId="1" fillId="0" borderId="37" xfId="0" applyFont="1" applyBorder="1" applyAlignment="1">
      <alignment horizontal="center" vertical="center" wrapText="1"/>
    </xf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1" fillId="0" borderId="43" xfId="0" applyFont="1" applyBorder="1"/>
    <xf numFmtId="0" fontId="1" fillId="0" borderId="25" xfId="0" applyFont="1" applyBorder="1"/>
    <xf numFmtId="0" fontId="1" fillId="0" borderId="0" xfId="0" applyFont="1"/>
    <xf numFmtId="0" fontId="1" fillId="0" borderId="47" xfId="0" applyFont="1" applyBorder="1"/>
    <xf numFmtId="0" fontId="1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1" fillId="0" borderId="51" xfId="0" applyFont="1" applyBorder="1"/>
    <xf numFmtId="0" fontId="1" fillId="0" borderId="52" xfId="0" applyFont="1" applyBorder="1"/>
    <xf numFmtId="0" fontId="3" fillId="0" borderId="0" xfId="0" applyFont="1" applyAlignment="1">
      <alignment horizontal="right"/>
    </xf>
    <xf numFmtId="0" fontId="1" fillId="3" borderId="53" xfId="0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6" fillId="0" borderId="0" xfId="0" applyFont="1"/>
    <xf numFmtId="0" fontId="6" fillId="3" borderId="53" xfId="0" applyFont="1" applyFill="1" applyBorder="1" applyAlignment="1">
      <alignment horizontal="right"/>
    </xf>
    <xf numFmtId="0" fontId="1" fillId="0" borderId="54" xfId="0" applyFont="1" applyBorder="1"/>
    <xf numFmtId="0" fontId="1" fillId="0" borderId="54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3" fontId="3" fillId="0" borderId="54" xfId="0" applyNumberFormat="1" applyFont="1" applyBorder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3" fillId="0" borderId="54" xfId="0" applyFont="1" applyBorder="1"/>
    <xf numFmtId="0" fontId="7" fillId="0" borderId="0" xfId="0" applyFont="1"/>
    <xf numFmtId="0" fontId="3" fillId="3" borderId="55" xfId="0" applyFont="1" applyFill="1" applyBorder="1" applyAlignment="1">
      <alignment wrapText="1"/>
    </xf>
    <xf numFmtId="0" fontId="1" fillId="3" borderId="56" xfId="0" applyFont="1" applyFill="1" applyBorder="1" applyAlignment="1">
      <alignment horizontal="center" wrapText="1"/>
    </xf>
    <xf numFmtId="0" fontId="1" fillId="3" borderId="57" xfId="0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0" fontId="1" fillId="3" borderId="58" xfId="0" applyFont="1" applyFill="1" applyBorder="1"/>
    <xf numFmtId="0" fontId="1" fillId="3" borderId="59" xfId="0" applyFont="1" applyFill="1" applyBorder="1"/>
    <xf numFmtId="164" fontId="1" fillId="3" borderId="59" xfId="0" applyNumberFormat="1" applyFont="1" applyFill="1" applyBorder="1"/>
    <xf numFmtId="164" fontId="1" fillId="3" borderId="60" xfId="0" applyNumberFormat="1" applyFont="1" applyFill="1" applyBorder="1"/>
    <xf numFmtId="0" fontId="1" fillId="0" borderId="8" xfId="0" applyFont="1" applyBorder="1" applyAlignment="1">
      <alignment horizontal="center" vertical="center"/>
    </xf>
    <xf numFmtId="0" fontId="3" fillId="0" borderId="12" xfId="0" applyFont="1" applyBorder="1"/>
    <xf numFmtId="0" fontId="3" fillId="0" borderId="61" xfId="0" applyFont="1" applyBorder="1"/>
    <xf numFmtId="0" fontId="1" fillId="0" borderId="19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wrapText="1"/>
    </xf>
    <xf numFmtId="0" fontId="1" fillId="0" borderId="63" xfId="0" applyFont="1" applyBorder="1" applyAlignment="1">
      <alignment horizontal="center" wrapText="1"/>
    </xf>
    <xf numFmtId="164" fontId="3" fillId="0" borderId="0" xfId="0" applyNumberFormat="1" applyFont="1"/>
    <xf numFmtId="0" fontId="1" fillId="0" borderId="64" xfId="0" applyFont="1" applyBorder="1"/>
    <xf numFmtId="0" fontId="1" fillId="0" borderId="65" xfId="0" applyFont="1" applyBorder="1"/>
    <xf numFmtId="164" fontId="1" fillId="0" borderId="65" xfId="0" applyNumberFormat="1" applyFont="1" applyBorder="1"/>
    <xf numFmtId="164" fontId="1" fillId="0" borderId="52" xfId="0" applyNumberFormat="1" applyFont="1" applyBorder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left" vertical="center"/>
    </xf>
    <xf numFmtId="165" fontId="3" fillId="0" borderId="0" xfId="0" applyNumberFormat="1" applyFont="1"/>
    <xf numFmtId="164" fontId="1" fillId="0" borderId="64" xfId="0" applyNumberFormat="1" applyFont="1" applyBorder="1" applyAlignment="1">
      <alignment horizontal="left" vertical="center"/>
    </xf>
    <xf numFmtId="0" fontId="1" fillId="0" borderId="19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3" fillId="0" borderId="13" xfId="0" applyFont="1" applyBorder="1"/>
    <xf numFmtId="164" fontId="3" fillId="0" borderId="47" xfId="0" applyNumberFormat="1" applyFont="1" applyBorder="1"/>
    <xf numFmtId="164" fontId="1" fillId="0" borderId="0" xfId="0" applyNumberFormat="1" applyFont="1"/>
    <xf numFmtId="164" fontId="6" fillId="0" borderId="0" xfId="0" applyNumberFormat="1" applyFont="1" applyAlignment="1"/>
    <xf numFmtId="164" fontId="7" fillId="0" borderId="0" xfId="0" applyNumberFormat="1" applyFont="1"/>
    <xf numFmtId="0" fontId="7" fillId="0" borderId="0" xfId="0" quotePrefix="1" applyFont="1"/>
    <xf numFmtId="9" fontId="3" fillId="4" borderId="53" xfId="0" applyNumberFormat="1" applyFont="1" applyFill="1" applyBorder="1"/>
    <xf numFmtId="9" fontId="3" fillId="0" borderId="0" xfId="0" applyNumberFormat="1" applyFont="1"/>
    <xf numFmtId="0" fontId="3" fillId="0" borderId="8" xfId="0" applyFont="1" applyBorder="1" applyAlignment="1">
      <alignment wrapText="1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10" fontId="3" fillId="0" borderId="0" xfId="0" applyNumberFormat="1" applyFont="1"/>
    <xf numFmtId="164" fontId="3" fillId="5" borderId="66" xfId="0" applyNumberFormat="1" applyFont="1" applyFill="1" applyBorder="1"/>
    <xf numFmtId="0" fontId="1" fillId="0" borderId="21" xfId="0" applyFont="1" applyBorder="1" applyAlignment="1">
      <alignment horizontal="left" vertical="center" wrapText="1"/>
    </xf>
    <xf numFmtId="164" fontId="3" fillId="0" borderId="62" xfId="0" applyNumberFormat="1" applyFont="1" applyBorder="1"/>
    <xf numFmtId="10" fontId="3" fillId="0" borderId="62" xfId="0" applyNumberFormat="1" applyFont="1" applyBorder="1"/>
    <xf numFmtId="164" fontId="3" fillId="5" borderId="60" xfId="0" applyNumberFormat="1" applyFont="1" applyFill="1" applyBorder="1"/>
    <xf numFmtId="0" fontId="1" fillId="0" borderId="0" xfId="0" applyFont="1" applyAlignment="1">
      <alignment horizontal="left" vertical="center" wrapText="1"/>
    </xf>
    <xf numFmtId="2" fontId="3" fillId="0" borderId="0" xfId="0" applyNumberFormat="1" applyFont="1"/>
    <xf numFmtId="0" fontId="1" fillId="0" borderId="0" xfId="0" applyFont="1" applyAlignment="1">
      <alignment wrapText="1"/>
    </xf>
    <xf numFmtId="2" fontId="1" fillId="0" borderId="0" xfId="0" applyNumberFormat="1" applyFont="1"/>
    <xf numFmtId="164" fontId="9" fillId="0" borderId="0" xfId="0" applyNumberFormat="1" applyFont="1"/>
    <xf numFmtId="0" fontId="3" fillId="0" borderId="0" xfId="0" applyFont="1" applyAlignment="1">
      <alignment horizontal="center"/>
    </xf>
    <xf numFmtId="0" fontId="3" fillId="4" borderId="53" xfId="0" applyFont="1" applyFill="1" applyBorder="1"/>
    <xf numFmtId="0" fontId="3" fillId="0" borderId="0" xfId="0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8" fillId="0" borderId="0" xfId="0" applyFont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3" fillId="6" borderId="53" xfId="0" applyNumberFormat="1" applyFont="1" applyFill="1" applyBorder="1"/>
    <xf numFmtId="6" fontId="1" fillId="0" borderId="52" xfId="0" applyNumberFormat="1" applyFont="1" applyBorder="1"/>
    <xf numFmtId="0" fontId="3" fillId="5" borderId="53" xfId="0" applyFont="1" applyFill="1" applyBorder="1"/>
    <xf numFmtId="164" fontId="1" fillId="5" borderId="53" xfId="0" applyNumberFormat="1" applyFont="1" applyFill="1" applyBorder="1"/>
    <xf numFmtId="166" fontId="3" fillId="5" borderId="53" xfId="0" applyNumberFormat="1" applyFont="1" applyFill="1" applyBorder="1"/>
    <xf numFmtId="0" fontId="10" fillId="7" borderId="53" xfId="0" applyFont="1" applyFill="1" applyBorder="1" applyAlignment="1">
      <alignment wrapText="1"/>
    </xf>
    <xf numFmtId="0" fontId="1" fillId="7" borderId="53" xfId="0" applyFont="1" applyFill="1" applyBorder="1"/>
    <xf numFmtId="0" fontId="1" fillId="3" borderId="53" xfId="0" applyFont="1" applyFill="1" applyBorder="1"/>
    <xf numFmtId="0" fontId="1" fillId="8" borderId="67" xfId="0" applyFont="1" applyFill="1" applyBorder="1"/>
    <xf numFmtId="3" fontId="1" fillId="8" borderId="54" xfId="0" applyNumberFormat="1" applyFont="1" applyFill="1" applyBorder="1"/>
    <xf numFmtId="0" fontId="1" fillId="0" borderId="68" xfId="0" applyFont="1" applyBorder="1"/>
    <xf numFmtId="0" fontId="11" fillId="0" borderId="35" xfId="0" applyFont="1" applyBorder="1" applyAlignment="1">
      <alignment horizontal="left" wrapText="1"/>
    </xf>
    <xf numFmtId="3" fontId="11" fillId="0" borderId="69" xfId="0" applyNumberFormat="1" applyFont="1" applyBorder="1"/>
    <xf numFmtId="10" fontId="11" fillId="0" borderId="69" xfId="0" applyNumberFormat="1" applyFont="1" applyBorder="1"/>
    <xf numFmtId="0" fontId="12" fillId="0" borderId="0" xfId="0" applyFont="1"/>
    <xf numFmtId="0" fontId="13" fillId="9" borderId="67" xfId="0" applyFont="1" applyFill="1" applyBorder="1"/>
    <xf numFmtId="0" fontId="13" fillId="10" borderId="67" xfId="0" applyFont="1" applyFill="1" applyBorder="1"/>
    <xf numFmtId="0" fontId="12" fillId="10" borderId="70" xfId="0" applyFont="1" applyFill="1" applyBorder="1"/>
    <xf numFmtId="0" fontId="3" fillId="0" borderId="54" xfId="0" applyFont="1" applyBorder="1" applyAlignment="1">
      <alignment horizontal="left"/>
    </xf>
    <xf numFmtId="3" fontId="3" fillId="0" borderId="71" xfId="0" applyNumberFormat="1" applyFont="1" applyBorder="1"/>
    <xf numFmtId="0" fontId="3" fillId="8" borderId="53" xfId="0" applyFont="1" applyFill="1" applyBorder="1"/>
    <xf numFmtId="0" fontId="11" fillId="8" borderId="72" xfId="0" applyFont="1" applyFill="1" applyBorder="1" applyAlignment="1">
      <alignment horizontal="left" wrapText="1"/>
    </xf>
    <xf numFmtId="3" fontId="11" fillId="8" borderId="54" xfId="0" applyNumberFormat="1" applyFont="1" applyFill="1" applyBorder="1"/>
    <xf numFmtId="0" fontId="3" fillId="0" borderId="54" xfId="0" applyFont="1" applyBorder="1" applyAlignment="1">
      <alignment horizontal="left" wrapText="1"/>
    </xf>
    <xf numFmtId="3" fontId="7" fillId="0" borderId="71" xfId="0" applyNumberFormat="1" applyFont="1" applyBorder="1" applyAlignment="1"/>
    <xf numFmtId="0" fontId="11" fillId="8" borderId="54" xfId="0" applyFont="1" applyFill="1" applyBorder="1" applyAlignment="1">
      <alignment horizontal="left"/>
    </xf>
    <xf numFmtId="3" fontId="3" fillId="0" borderId="54" xfId="0" applyNumberFormat="1" applyFont="1" applyBorder="1"/>
    <xf numFmtId="0" fontId="3" fillId="11" borderId="53" xfId="0" applyFont="1" applyFill="1" applyBorder="1"/>
    <xf numFmtId="0" fontId="11" fillId="11" borderId="72" xfId="0" applyFont="1" applyFill="1" applyBorder="1" applyAlignment="1">
      <alignment horizontal="left" wrapText="1"/>
    </xf>
    <xf numFmtId="3" fontId="11" fillId="11" borderId="54" xfId="0" applyNumberFormat="1" applyFont="1" applyFill="1" applyBorder="1"/>
    <xf numFmtId="0" fontId="11" fillId="11" borderId="54" xfId="0" applyFont="1" applyFill="1" applyBorder="1" applyAlignment="1">
      <alignment horizontal="left" wrapText="1"/>
    </xf>
    <xf numFmtId="0" fontId="11" fillId="0" borderId="0" xfId="0" applyFont="1" applyAlignment="1">
      <alignment horizontal="left" wrapText="1"/>
    </xf>
    <xf numFmtId="3" fontId="11" fillId="0" borderId="0" xfId="0" applyNumberFormat="1" applyFont="1"/>
    <xf numFmtId="0" fontId="1" fillId="12" borderId="15" xfId="0" applyFont="1" applyFill="1" applyBorder="1"/>
    <xf numFmtId="3" fontId="3" fillId="12" borderId="54" xfId="0" applyNumberFormat="1" applyFont="1" applyFill="1" applyBorder="1"/>
    <xf numFmtId="3" fontId="3" fillId="0" borderId="0" xfId="0" applyNumberFormat="1" applyFont="1"/>
    <xf numFmtId="0" fontId="3" fillId="0" borderId="73" xfId="0" applyFont="1" applyBorder="1"/>
    <xf numFmtId="0" fontId="1" fillId="13" borderId="48" xfId="0" applyFont="1" applyFill="1" applyBorder="1"/>
    <xf numFmtId="10" fontId="1" fillId="13" borderId="50" xfId="0" applyNumberFormat="1" applyFont="1" applyFill="1" applyBorder="1"/>
    <xf numFmtId="3" fontId="3" fillId="0" borderId="74" xfId="0" applyNumberFormat="1" applyFont="1" applyBorder="1" applyAlignment="1">
      <alignment horizontal="right"/>
    </xf>
    <xf numFmtId="166" fontId="1" fillId="14" borderId="53" xfId="0" applyNumberFormat="1" applyFont="1" applyFill="1" applyBorder="1"/>
    <xf numFmtId="3" fontId="3" fillId="14" borderId="53" xfId="0" applyNumberFormat="1" applyFont="1" applyFill="1" applyBorder="1"/>
    <xf numFmtId="3" fontId="1" fillId="13" borderId="50" xfId="0" applyNumberFormat="1" applyFont="1" applyFill="1" applyBorder="1"/>
    <xf numFmtId="3" fontId="1" fillId="14" borderId="53" xfId="0" applyNumberFormat="1" applyFont="1" applyFill="1" applyBorder="1"/>
    <xf numFmtId="0" fontId="3" fillId="15" borderId="53" xfId="0" applyFont="1" applyFill="1" applyBorder="1"/>
    <xf numFmtId="0" fontId="1" fillId="15" borderId="53" xfId="0" applyFont="1" applyFill="1" applyBorder="1"/>
    <xf numFmtId="3" fontId="14" fillId="0" borderId="0" xfId="0" applyNumberFormat="1" applyFont="1"/>
    <xf numFmtId="3" fontId="3" fillId="15" borderId="53" xfId="0" applyNumberFormat="1" applyFont="1" applyFill="1" applyBorder="1"/>
    <xf numFmtId="3" fontId="1" fillId="15" borderId="53" xfId="0" applyNumberFormat="1" applyFont="1" applyFill="1" applyBorder="1"/>
    <xf numFmtId="0" fontId="3" fillId="15" borderId="54" xfId="0" applyFont="1" applyFill="1" applyBorder="1"/>
    <xf numFmtId="0" fontId="3" fillId="15" borderId="75" xfId="0" applyFont="1" applyFill="1" applyBorder="1"/>
    <xf numFmtId="0" fontId="3" fillId="15" borderId="76" xfId="0" applyFont="1" applyFill="1" applyBorder="1"/>
    <xf numFmtId="0" fontId="3" fillId="15" borderId="77" xfId="0" applyFont="1" applyFill="1" applyBorder="1"/>
    <xf numFmtId="0" fontId="13" fillId="0" borderId="54" xfId="0" applyFont="1" applyBorder="1" applyAlignment="1">
      <alignment horizontal="center" vertical="top" wrapText="1"/>
    </xf>
    <xf numFmtId="0" fontId="12" fillId="0" borderId="54" xfId="0" applyFont="1" applyBorder="1" applyAlignment="1">
      <alignment horizontal="left" wrapText="1"/>
    </xf>
    <xf numFmtId="0" fontId="12" fillId="0" borderId="54" xfId="0" applyFont="1" applyBorder="1" applyAlignment="1">
      <alignment horizontal="left" vertical="top" wrapText="1"/>
    </xf>
    <xf numFmtId="0" fontId="12" fillId="0" borderId="54" xfId="0" applyFont="1" applyBorder="1" applyAlignment="1">
      <alignment horizontal="center" wrapText="1"/>
    </xf>
    <xf numFmtId="3" fontId="12" fillId="0" borderId="54" xfId="0" applyNumberFormat="1" applyFont="1" applyBorder="1" applyAlignment="1">
      <alignment horizontal="left" vertical="top" wrapText="1"/>
    </xf>
    <xf numFmtId="0" fontId="15" fillId="0" borderId="54" xfId="0" applyFont="1" applyBorder="1" applyAlignment="1">
      <alignment horizontal="left" wrapText="1"/>
    </xf>
    <xf numFmtId="9" fontId="12" fillId="0" borderId="54" xfId="0" applyNumberFormat="1" applyFont="1" applyBorder="1" applyAlignment="1">
      <alignment horizontal="left" vertical="top" wrapText="1"/>
    </xf>
    <xf numFmtId="0" fontId="16" fillId="0" borderId="54" xfId="0" applyFont="1" applyBorder="1" applyAlignment="1">
      <alignment horizontal="left" wrapText="1"/>
    </xf>
    <xf numFmtId="0" fontId="12" fillId="16" borderId="54" xfId="0" applyFont="1" applyFill="1" applyBorder="1" applyAlignment="1">
      <alignment horizontal="left" wrapText="1"/>
    </xf>
    <xf numFmtId="0" fontId="12" fillId="16" borderId="54" xfId="0" applyFont="1" applyFill="1" applyBorder="1" applyAlignment="1">
      <alignment horizontal="left" vertical="top" wrapText="1"/>
    </xf>
    <xf numFmtId="3" fontId="12" fillId="0" borderId="54" xfId="0" applyNumberFormat="1" applyFont="1" applyBorder="1" applyAlignment="1">
      <alignment horizontal="left" wrapText="1"/>
    </xf>
    <xf numFmtId="0" fontId="13" fillId="0" borderId="54" xfId="0" applyFont="1" applyBorder="1" applyAlignment="1">
      <alignment horizontal="center" wrapText="1"/>
    </xf>
    <xf numFmtId="0" fontId="17" fillId="0" borderId="54" xfId="0" applyFont="1" applyBorder="1" applyAlignment="1">
      <alignment horizontal="center" wrapText="1"/>
    </xf>
    <xf numFmtId="10" fontId="12" fillId="0" borderId="54" xfId="0" applyNumberFormat="1" applyFont="1" applyBorder="1" applyAlignment="1">
      <alignment horizontal="left" vertical="top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top" wrapText="1"/>
    </xf>
    <xf numFmtId="3" fontId="18" fillId="0" borderId="0" xfId="0" applyNumberFormat="1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wrapText="1"/>
    </xf>
    <xf numFmtId="0" fontId="12" fillId="0" borderId="54" xfId="0" applyFont="1" applyBorder="1" applyAlignment="1">
      <alignment wrapText="1"/>
    </xf>
    <xf numFmtId="0" fontId="8" fillId="0" borderId="54" xfId="0" applyFont="1" applyBorder="1" applyAlignment="1">
      <alignment horizontal="left" wrapText="1"/>
    </xf>
    <xf numFmtId="3" fontId="8" fillId="0" borderId="71" xfId="0" applyNumberFormat="1" applyFont="1" applyBorder="1"/>
    <xf numFmtId="0" fontId="1" fillId="0" borderId="7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3" fillId="0" borderId="54" xfId="0" applyFont="1" applyBorder="1" applyAlignment="1">
      <alignment horizontal="center" vertical="center" wrapText="1"/>
    </xf>
    <xf numFmtId="0" fontId="3" fillId="0" borderId="54" xfId="0" quotePrefix="1" applyFont="1" applyBorder="1" applyAlignment="1">
      <alignment horizontal="center" vertical="center" wrapText="1"/>
    </xf>
    <xf numFmtId="0" fontId="3" fillId="0" borderId="18" xfId="0" quotePrefix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8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20" fillId="0" borderId="81" xfId="0" applyFont="1" applyBorder="1" applyAlignment="1">
      <alignment vertical="center" wrapText="1"/>
    </xf>
    <xf numFmtId="0" fontId="21" fillId="0" borderId="82" xfId="0" applyFont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0" fillId="0" borderId="82" xfId="0" applyFont="1" applyBorder="1" applyAlignment="1">
      <alignment vertical="center" wrapText="1"/>
    </xf>
    <xf numFmtId="0" fontId="22" fillId="0" borderId="0" xfId="0" applyFont="1" applyAlignment="1">
      <alignment vertical="center"/>
    </xf>
    <xf numFmtId="0" fontId="19" fillId="0" borderId="0" xfId="0" applyFont="1"/>
    <xf numFmtId="0" fontId="0" fillId="0" borderId="0" xfId="0" applyFont="1"/>
    <xf numFmtId="0" fontId="21" fillId="0" borderId="83" xfId="0" applyFont="1" applyBorder="1" applyAlignment="1">
      <alignment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22" fillId="0" borderId="0" xfId="0" applyFont="1"/>
    <xf numFmtId="0" fontId="21" fillId="0" borderId="0" xfId="0" applyFont="1"/>
    <xf numFmtId="0" fontId="19" fillId="0" borderId="81" xfId="0" applyFont="1" applyBorder="1" applyAlignment="1">
      <alignment horizontal="left" vertical="center" wrapText="1"/>
    </xf>
    <xf numFmtId="0" fontId="19" fillId="0" borderId="82" xfId="0" applyFont="1" applyBorder="1" applyAlignment="1">
      <alignment horizontal="left" vertical="center" wrapText="1"/>
    </xf>
    <xf numFmtId="0" fontId="22" fillId="0" borderId="83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3" fillId="0" borderId="0" xfId="0" applyFont="1"/>
    <xf numFmtId="0" fontId="21" fillId="0" borderId="84" xfId="0" applyFont="1" applyBorder="1" applyAlignment="1">
      <alignment vertical="center" wrapText="1"/>
    </xf>
    <xf numFmtId="0" fontId="20" fillId="0" borderId="84" xfId="0" applyFont="1" applyBorder="1" applyAlignment="1">
      <alignment vertical="center" wrapText="1"/>
    </xf>
    <xf numFmtId="0" fontId="22" fillId="0" borderId="81" xfId="0" applyFont="1" applyBorder="1" applyAlignment="1">
      <alignment horizontal="left" vertical="center" wrapText="1"/>
    </xf>
    <xf numFmtId="0" fontId="22" fillId="0" borderId="82" xfId="0" applyFont="1" applyBorder="1" applyAlignment="1">
      <alignment horizontal="left" vertical="center" wrapText="1"/>
    </xf>
    <xf numFmtId="0" fontId="19" fillId="0" borderId="83" xfId="0" applyFont="1" applyBorder="1" applyAlignment="1">
      <alignment horizontal="left" vertical="center" wrapText="1"/>
    </xf>
    <xf numFmtId="0" fontId="22" fillId="0" borderId="84" xfId="0" applyFont="1" applyBorder="1" applyAlignment="1">
      <alignment horizontal="left" vertical="center" wrapText="1"/>
    </xf>
    <xf numFmtId="0" fontId="22" fillId="0" borderId="84" xfId="0" applyFont="1" applyBorder="1" applyAlignment="1">
      <alignment vertical="center" wrapText="1"/>
    </xf>
    <xf numFmtId="164" fontId="0" fillId="0" borderId="0" xfId="0" applyNumberFormat="1" applyFont="1"/>
    <xf numFmtId="164" fontId="28" fillId="3" borderId="53" xfId="0" applyNumberFormat="1" applyFont="1" applyFill="1" applyBorder="1"/>
    <xf numFmtId="0" fontId="29" fillId="17" borderId="68" xfId="0" applyFont="1" applyFill="1" applyBorder="1"/>
    <xf numFmtId="0" fontId="24" fillId="0" borderId="0" xfId="0" applyFont="1"/>
    <xf numFmtId="0" fontId="30" fillId="17" borderId="0" xfId="0" applyFont="1" applyFill="1" applyAlignment="1">
      <alignment wrapText="1"/>
    </xf>
    <xf numFmtId="0" fontId="31" fillId="17" borderId="0" xfId="0" applyFont="1" applyFill="1" applyAlignment="1"/>
    <xf numFmtId="164" fontId="30" fillId="17" borderId="0" xfId="0" applyNumberFormat="1" applyFont="1" applyFill="1"/>
    <xf numFmtId="164" fontId="29" fillId="18" borderId="85" xfId="0" applyNumberFormat="1" applyFont="1" applyFill="1" applyBorder="1"/>
    <xf numFmtId="0" fontId="3" fillId="0" borderId="0" xfId="0" applyFont="1" applyFill="1"/>
    <xf numFmtId="164" fontId="3" fillId="0" borderId="53" xfId="0" applyNumberFormat="1" applyFont="1" applyFill="1" applyBorder="1"/>
    <xf numFmtId="9" fontId="3" fillId="0" borderId="53" xfId="0" applyNumberFormat="1" applyFont="1" applyFill="1" applyBorder="1"/>
    <xf numFmtId="164" fontId="3" fillId="0" borderId="0" xfId="0" applyNumberFormat="1" applyFont="1" applyFill="1"/>
    <xf numFmtId="0" fontId="1" fillId="0" borderId="0" xfId="0" applyFont="1" applyFill="1"/>
    <xf numFmtId="164" fontId="1" fillId="0" borderId="0" xfId="0" applyNumberFormat="1" applyFont="1" applyFill="1"/>
    <xf numFmtId="0" fontId="1" fillId="0" borderId="53" xfId="0" applyFont="1" applyFill="1" applyBorder="1"/>
    <xf numFmtId="164" fontId="24" fillId="0" borderId="0" xfId="0" applyNumberFormat="1" applyFont="1"/>
    <xf numFmtId="164" fontId="26" fillId="0" borderId="0" xfId="0" applyNumberFormat="1" applyFont="1"/>
    <xf numFmtId="0" fontId="1" fillId="0" borderId="44" xfId="0" applyFont="1" applyBorder="1" applyAlignment="1">
      <alignment horizontal="center"/>
    </xf>
    <xf numFmtId="0" fontId="2" fillId="0" borderId="45" xfId="0" applyFont="1" applyBorder="1"/>
    <xf numFmtId="0" fontId="1" fillId="0" borderId="46" xfId="0" applyFont="1" applyBorder="1" applyAlignment="1">
      <alignment horizontal="center"/>
    </xf>
    <xf numFmtId="0" fontId="2" fillId="0" borderId="46" xfId="0" applyFont="1" applyBorder="1"/>
    <xf numFmtId="0" fontId="1" fillId="0" borderId="30" xfId="0" applyFont="1" applyBorder="1" applyAlignment="1">
      <alignment horizontal="center" vertical="center" wrapText="1"/>
    </xf>
    <xf numFmtId="0" fontId="2" fillId="0" borderId="25" xfId="0" applyFont="1" applyBorder="1"/>
    <xf numFmtId="0" fontId="2" fillId="0" borderId="29" xfId="0" applyFont="1" applyBorder="1"/>
    <xf numFmtId="0" fontId="3" fillId="0" borderId="10" xfId="0" applyFont="1" applyBorder="1" applyAlignment="1">
      <alignment horizontal="center"/>
    </xf>
    <xf numFmtId="0" fontId="2" fillId="0" borderId="11" xfId="0" applyFont="1" applyBorder="1"/>
    <xf numFmtId="0" fontId="3" fillId="0" borderId="31" xfId="0" applyFont="1" applyBorder="1" applyAlignment="1">
      <alignment horizontal="center"/>
    </xf>
    <xf numFmtId="0" fontId="2" fillId="0" borderId="31" xfId="0" applyFont="1" applyBorder="1"/>
    <xf numFmtId="0" fontId="1" fillId="0" borderId="25" xfId="0" applyFont="1" applyBorder="1" applyAlignment="1">
      <alignment horizontal="center" vertical="center" wrapText="1"/>
    </xf>
    <xf numFmtId="0" fontId="2" fillId="0" borderId="38" xfId="0" applyFont="1" applyBorder="1"/>
    <xf numFmtId="0" fontId="3" fillId="0" borderId="26" xfId="0" applyFont="1" applyBorder="1" applyAlignment="1">
      <alignment horizontal="center"/>
    </xf>
    <xf numFmtId="0" fontId="2" fillId="0" borderId="27" xfId="0" applyFont="1" applyBorder="1"/>
    <xf numFmtId="0" fontId="3" fillId="0" borderId="28" xfId="0" applyFont="1" applyBorder="1" applyAlignment="1">
      <alignment horizontal="center"/>
    </xf>
    <xf numFmtId="0" fontId="2" fillId="0" borderId="28" xfId="0" applyFont="1" applyBorder="1"/>
    <xf numFmtId="0" fontId="1" fillId="2" borderId="3" xfId="0" applyFont="1" applyFill="1" applyBorder="1" applyAlignment="1">
      <alignment horizontal="center" vertical="center"/>
    </xf>
    <xf numFmtId="0" fontId="2" fillId="0" borderId="4" xfId="0" applyFont="1" applyBorder="1"/>
    <xf numFmtId="0" fontId="1" fillId="2" borderId="5" xfId="0" applyFont="1" applyFill="1" applyBorder="1" applyAlignment="1">
      <alignment horizontal="center" vertical="center"/>
    </xf>
    <xf numFmtId="0" fontId="2" fillId="0" borderId="6" xfId="0" applyFont="1" applyBorder="1"/>
    <xf numFmtId="0" fontId="1" fillId="0" borderId="8" xfId="0" applyFont="1" applyBorder="1" applyAlignment="1">
      <alignment horizontal="center" vertical="center" wrapText="1"/>
    </xf>
    <xf numFmtId="0" fontId="2" fillId="0" borderId="13" xfId="0" applyFont="1" applyBorder="1"/>
    <xf numFmtId="0" fontId="2" fillId="0" borderId="19" xfId="0" applyFont="1" applyBorder="1"/>
    <xf numFmtId="0" fontId="3" fillId="0" borderId="12" xfId="0" applyFont="1" applyBorder="1" applyAlignment="1">
      <alignment horizontal="center"/>
    </xf>
    <xf numFmtId="0" fontId="2" fillId="0" borderId="12" xfId="0" applyFont="1" applyBorder="1"/>
    <xf numFmtId="0" fontId="13" fillId="0" borderId="78" xfId="0" applyFont="1" applyBorder="1" applyAlignment="1">
      <alignment horizontal="center" vertical="top" wrapText="1"/>
    </xf>
    <xf numFmtId="0" fontId="2" fillId="0" borderId="71" xfId="0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94"/>
  <sheetViews>
    <sheetView tabSelected="1" workbookViewId="0"/>
  </sheetViews>
  <sheetFormatPr defaultColWidth="12.625" defaultRowHeight="15" customHeight="1" x14ac:dyDescent="0.2"/>
  <cols>
    <col min="1" max="1" width="24" customWidth="1"/>
    <col min="2" max="2" width="6.125" customWidth="1"/>
    <col min="3" max="3" width="12.125" bestFit="1" customWidth="1"/>
    <col min="4" max="6" width="8" customWidth="1"/>
    <col min="7" max="8" width="7.875" customWidth="1"/>
    <col min="9" max="9" width="9.25" customWidth="1"/>
    <col min="10" max="10" width="38.5" customWidth="1"/>
    <col min="11" max="25" width="5" customWidth="1"/>
    <col min="26" max="26" width="11.125" customWidth="1"/>
  </cols>
  <sheetData>
    <row r="1" spans="1:25" ht="14.25" customHeight="1" x14ac:dyDescent="0.25">
      <c r="A1" s="1" t="s">
        <v>0</v>
      </c>
      <c r="B1" s="2"/>
      <c r="C1" s="259" t="s">
        <v>1</v>
      </c>
      <c r="D1" s="260"/>
      <c r="E1" s="261" t="s">
        <v>2</v>
      </c>
      <c r="F1" s="262"/>
      <c r="G1" s="259" t="s">
        <v>3</v>
      </c>
      <c r="H1" s="260"/>
      <c r="I1" s="3" t="s">
        <v>4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14.25" customHeight="1" x14ac:dyDescent="0.25">
      <c r="A2" s="263" t="s">
        <v>5</v>
      </c>
      <c r="B2" s="6" t="s">
        <v>6</v>
      </c>
      <c r="C2" s="249">
        <v>12</v>
      </c>
      <c r="D2" s="250"/>
      <c r="E2" s="266"/>
      <c r="F2" s="267"/>
      <c r="G2" s="249">
        <v>12</v>
      </c>
      <c r="H2" s="250"/>
      <c r="I2" s="7">
        <f>SUM(C2:G2)</f>
        <v>24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14.25" customHeight="1" x14ac:dyDescent="0.25">
      <c r="A3" s="264"/>
      <c r="B3" s="8" t="s">
        <v>7</v>
      </c>
      <c r="C3" s="9" t="s">
        <v>8</v>
      </c>
      <c r="D3" s="10"/>
      <c r="E3" s="11"/>
      <c r="F3" s="12"/>
      <c r="G3" s="9" t="s">
        <v>8</v>
      </c>
      <c r="H3" s="10"/>
      <c r="I3" s="1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4.25" customHeight="1" x14ac:dyDescent="0.25">
      <c r="A4" s="265"/>
      <c r="B4" s="14" t="s">
        <v>9</v>
      </c>
      <c r="C4" s="15">
        <v>3</v>
      </c>
      <c r="D4" s="16"/>
      <c r="E4" s="17"/>
      <c r="F4" s="18"/>
      <c r="G4" s="15">
        <v>3</v>
      </c>
      <c r="H4" s="16"/>
      <c r="I4" s="19">
        <f>SUM(C4:H4)</f>
        <v>6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4.25" customHeight="1" x14ac:dyDescent="0.25">
      <c r="A5" s="253" t="s">
        <v>10</v>
      </c>
      <c r="B5" s="6" t="s">
        <v>6</v>
      </c>
      <c r="C5" s="255"/>
      <c r="D5" s="256"/>
      <c r="E5" s="257">
        <v>26</v>
      </c>
      <c r="F5" s="258"/>
      <c r="G5" s="255"/>
      <c r="H5" s="256"/>
      <c r="I5" s="20">
        <f>SUM(C5:G5)</f>
        <v>26</v>
      </c>
      <c r="J5" s="21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4.25" customHeight="1" x14ac:dyDescent="0.25">
      <c r="A6" s="247"/>
      <c r="B6" s="8" t="s">
        <v>7</v>
      </c>
      <c r="C6" s="9"/>
      <c r="D6" s="10"/>
      <c r="E6" s="11" t="s">
        <v>11</v>
      </c>
      <c r="F6" s="12" t="s">
        <v>12</v>
      </c>
      <c r="G6" s="9"/>
      <c r="H6" s="10"/>
      <c r="I6" s="13"/>
      <c r="J6" s="21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4.25" customHeight="1" x14ac:dyDescent="0.25">
      <c r="A7" s="248"/>
      <c r="B7" s="14" t="s">
        <v>9</v>
      </c>
      <c r="C7" s="15"/>
      <c r="D7" s="16"/>
      <c r="E7" s="17">
        <v>6</v>
      </c>
      <c r="F7" s="18">
        <v>14</v>
      </c>
      <c r="G7" s="15"/>
      <c r="H7" s="16"/>
      <c r="I7" s="19">
        <f>SUM(C7:H7)</f>
        <v>20</v>
      </c>
      <c r="J7" s="21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5.75" x14ac:dyDescent="0.25">
      <c r="A8" s="246" t="s">
        <v>13</v>
      </c>
      <c r="B8" s="6" t="s">
        <v>6</v>
      </c>
      <c r="C8" s="249">
        <v>20</v>
      </c>
      <c r="D8" s="250"/>
      <c r="E8" s="251">
        <v>20</v>
      </c>
      <c r="F8" s="252"/>
      <c r="G8" s="249"/>
      <c r="H8" s="250"/>
      <c r="I8" s="7">
        <f>SUM(C8:G8)</f>
        <v>40</v>
      </c>
      <c r="J8" s="2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30" x14ac:dyDescent="0.25">
      <c r="A9" s="247"/>
      <c r="B9" s="8" t="s">
        <v>7</v>
      </c>
      <c r="C9" s="9"/>
      <c r="D9" s="10" t="s">
        <v>11</v>
      </c>
      <c r="E9" s="11" t="s">
        <v>11</v>
      </c>
      <c r="F9" s="12" t="s">
        <v>12</v>
      </c>
      <c r="G9" s="9"/>
      <c r="H9" s="10"/>
      <c r="I9" s="13"/>
      <c r="J9" s="2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15.75" x14ac:dyDescent="0.25">
      <c r="A10" s="248"/>
      <c r="B10" s="14" t="s">
        <v>9</v>
      </c>
      <c r="C10" s="15"/>
      <c r="D10" s="16">
        <v>10</v>
      </c>
      <c r="E10" s="17">
        <v>0</v>
      </c>
      <c r="F10" s="18">
        <v>20</v>
      </c>
      <c r="G10" s="15"/>
      <c r="H10" s="16"/>
      <c r="I10" s="19">
        <f>SUM(C10:H10)</f>
        <v>30</v>
      </c>
      <c r="J10" s="2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5.75" x14ac:dyDescent="0.25">
      <c r="A11" s="246" t="s">
        <v>14</v>
      </c>
      <c r="B11" s="6" t="s">
        <v>6</v>
      </c>
      <c r="C11" s="249">
        <v>26</v>
      </c>
      <c r="D11" s="250"/>
      <c r="E11" s="251">
        <v>20</v>
      </c>
      <c r="F11" s="252"/>
      <c r="G11" s="249"/>
      <c r="H11" s="250"/>
      <c r="I11" s="7">
        <f>SUM(C11:G11)</f>
        <v>46</v>
      </c>
      <c r="J11" s="2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30" x14ac:dyDescent="0.25">
      <c r="A12" s="247"/>
      <c r="B12" s="8" t="s">
        <v>7</v>
      </c>
      <c r="C12" s="9"/>
      <c r="D12" s="10" t="s">
        <v>11</v>
      </c>
      <c r="E12" s="11" t="s">
        <v>11</v>
      </c>
      <c r="F12" s="12" t="s">
        <v>12</v>
      </c>
      <c r="G12" s="9"/>
      <c r="H12" s="10"/>
      <c r="I12" s="13"/>
      <c r="J12" s="22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ht="15.75" x14ac:dyDescent="0.25">
      <c r="A13" s="248"/>
      <c r="B13" s="14" t="s">
        <v>9</v>
      </c>
      <c r="C13" s="15"/>
      <c r="D13" s="16">
        <v>13</v>
      </c>
      <c r="E13" s="17">
        <v>0</v>
      </c>
      <c r="F13" s="18">
        <v>20</v>
      </c>
      <c r="G13" s="15"/>
      <c r="H13" s="16"/>
      <c r="I13" s="19">
        <f>SUM(C13:H13)</f>
        <v>33</v>
      </c>
      <c r="J13" s="22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ht="14.25" customHeight="1" x14ac:dyDescent="0.25">
      <c r="A14" s="246" t="s">
        <v>15</v>
      </c>
      <c r="B14" s="6" t="s">
        <v>6</v>
      </c>
      <c r="C14" s="249"/>
      <c r="D14" s="250"/>
      <c r="E14" s="251">
        <v>15</v>
      </c>
      <c r="F14" s="252"/>
      <c r="G14" s="249"/>
      <c r="H14" s="250"/>
      <c r="I14" s="7">
        <f>SUM(C14:G14)</f>
        <v>15</v>
      </c>
      <c r="J14" s="2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14.25" customHeight="1" x14ac:dyDescent="0.25">
      <c r="A15" s="247"/>
      <c r="B15" s="8" t="s">
        <v>7</v>
      </c>
      <c r="C15" s="23"/>
      <c r="D15" s="24"/>
      <c r="E15" s="25"/>
      <c r="F15" s="26" t="s">
        <v>12</v>
      </c>
      <c r="G15" s="23"/>
      <c r="H15" s="24"/>
      <c r="I15" s="27"/>
      <c r="J15" s="2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ht="14.25" customHeight="1" x14ac:dyDescent="0.25">
      <c r="A16" s="248"/>
      <c r="B16" s="14" t="s">
        <v>9</v>
      </c>
      <c r="C16" s="15"/>
      <c r="D16" s="16"/>
      <c r="E16" s="17"/>
      <c r="F16" s="18">
        <v>15</v>
      </c>
      <c r="G16" s="15"/>
      <c r="H16" s="16"/>
      <c r="I16" s="19">
        <f>SUM(C16:H16)</f>
        <v>15</v>
      </c>
      <c r="J16" s="2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14.25" customHeight="1" x14ac:dyDescent="0.25">
      <c r="A17" s="253" t="s">
        <v>16</v>
      </c>
      <c r="B17" s="28" t="s">
        <v>6</v>
      </c>
      <c r="C17" s="255"/>
      <c r="D17" s="256"/>
      <c r="E17" s="257"/>
      <c r="F17" s="258"/>
      <c r="G17" s="255">
        <v>20</v>
      </c>
      <c r="H17" s="256"/>
      <c r="I17" s="20">
        <f>SUM(C17:G17)</f>
        <v>20</v>
      </c>
      <c r="J17" s="2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14.25" customHeight="1" x14ac:dyDescent="0.25">
      <c r="A18" s="247"/>
      <c r="B18" s="8" t="s">
        <v>7</v>
      </c>
      <c r="C18" s="9"/>
      <c r="D18" s="10"/>
      <c r="E18" s="11"/>
      <c r="F18" s="12"/>
      <c r="G18" s="9"/>
      <c r="H18" s="10" t="s">
        <v>11</v>
      </c>
      <c r="I18" s="13"/>
      <c r="J18" s="2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ht="14.25" customHeight="1" x14ac:dyDescent="0.25">
      <c r="A19" s="254"/>
      <c r="B19" s="14" t="s">
        <v>9</v>
      </c>
      <c r="C19" s="29"/>
      <c r="D19" s="30"/>
      <c r="E19" s="31"/>
      <c r="F19" s="32"/>
      <c r="G19" s="29"/>
      <c r="H19" s="30">
        <v>10</v>
      </c>
      <c r="I19" s="33">
        <f>SUM(C19:H19)</f>
        <v>10</v>
      </c>
      <c r="J19" s="2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ht="14.25" customHeight="1" x14ac:dyDescent="0.25">
      <c r="A20" s="34" t="s">
        <v>17</v>
      </c>
      <c r="B20" s="35"/>
      <c r="C20" s="242">
        <f>SUM(C17,C14,C11,C8,C5,C2)</f>
        <v>58</v>
      </c>
      <c r="D20" s="243"/>
      <c r="E20" s="244">
        <f>SUM(E17,E14,E11,E8,E5,E2)</f>
        <v>81</v>
      </c>
      <c r="F20" s="245"/>
      <c r="G20" s="242">
        <f>SUM(G17,G14,G11,G8,G5,G2)</f>
        <v>32</v>
      </c>
      <c r="H20" s="243"/>
      <c r="I20" s="36">
        <f>SUM(C20:G20)</f>
        <v>171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ht="12" customHeight="1" x14ac:dyDescent="0.25">
      <c r="A21" s="37" t="s">
        <v>18</v>
      </c>
      <c r="B21" s="38"/>
      <c r="C21" s="37"/>
      <c r="D21" s="39"/>
      <c r="E21" s="40"/>
      <c r="F21" s="38"/>
      <c r="G21" s="37"/>
      <c r="H21" s="39"/>
      <c r="I21" s="41">
        <f>SUM(I19,I16,I13,I10,I7,I4)</f>
        <v>114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ht="14.25" customHeight="1" x14ac:dyDescent="0.25">
      <c r="A22" s="4"/>
      <c r="B22" s="4"/>
      <c r="C22" s="42"/>
      <c r="D22" s="4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ht="14.25" customHeight="1" x14ac:dyDescent="0.25">
      <c r="A23" s="35" t="s">
        <v>19</v>
      </c>
      <c r="B23" s="35"/>
      <c r="C23" s="43">
        <f>+I20</f>
        <v>171</v>
      </c>
      <c r="D23" s="4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ht="14.25" customHeight="1" x14ac:dyDescent="0.25">
      <c r="A24" s="45" t="s">
        <v>20</v>
      </c>
      <c r="B24" s="35"/>
      <c r="C24" s="226">
        <v>4100000000</v>
      </c>
      <c r="D24" s="4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ht="14.25" customHeight="1" x14ac:dyDescent="0.25">
      <c r="A25" s="35" t="s">
        <v>21</v>
      </c>
      <c r="B25" s="35"/>
      <c r="C25" s="46">
        <f>7360-2615</f>
        <v>4745</v>
      </c>
      <c r="D25" s="4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ht="14.25" customHeight="1" x14ac:dyDescent="0.25">
      <c r="A26" s="4"/>
      <c r="B26" s="4"/>
      <c r="C26" s="42"/>
      <c r="D26" s="42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14.25" customHeight="1" x14ac:dyDescent="0.25">
      <c r="A27" s="47" t="s">
        <v>22</v>
      </c>
      <c r="B27" s="47"/>
      <c r="C27" s="48" t="s">
        <v>23</v>
      </c>
      <c r="D27" s="49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14.25" customHeight="1" x14ac:dyDescent="0.25">
      <c r="A28" s="4" t="s">
        <v>24</v>
      </c>
      <c r="B28" s="4"/>
      <c r="C28" s="50">
        <v>550000</v>
      </c>
      <c r="D28" s="51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ht="14.25" customHeight="1" x14ac:dyDescent="0.25">
      <c r="A29" s="52" t="s">
        <v>25</v>
      </c>
      <c r="B29" s="52"/>
      <c r="C29" s="50">
        <v>1000000</v>
      </c>
      <c r="D29" s="51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ht="14.25" customHeight="1" x14ac:dyDescent="0.25">
      <c r="A30" s="52" t="s">
        <v>26</v>
      </c>
      <c r="B30" s="52"/>
      <c r="C30" s="50">
        <v>400000</v>
      </c>
      <c r="D30" s="5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ht="14.25" customHeight="1" x14ac:dyDescent="0.25">
      <c r="A31" s="52" t="s">
        <v>27</v>
      </c>
      <c r="B31" s="52"/>
      <c r="C31" s="50">
        <v>400000</v>
      </c>
      <c r="D31" s="5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ht="14.25" customHeight="1" x14ac:dyDescent="0.25">
      <c r="A32" s="52" t="s">
        <v>28</v>
      </c>
      <c r="B32" s="52"/>
      <c r="C32" s="50">
        <v>350000</v>
      </c>
      <c r="D32" s="51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ht="14.25" customHeight="1" x14ac:dyDescent="0.25">
      <c r="A33" s="52" t="s">
        <v>29</v>
      </c>
      <c r="B33" s="52"/>
      <c r="C33" s="50">
        <v>400000</v>
      </c>
      <c r="D33" s="51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14.25" customHeight="1" x14ac:dyDescent="0.25">
      <c r="A34" s="52" t="s">
        <v>30</v>
      </c>
      <c r="B34" s="52"/>
      <c r="C34" s="50">
        <v>400000</v>
      </c>
      <c r="D34" s="51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ht="14.25" customHeight="1" x14ac:dyDescent="0.25">
      <c r="A35" s="52" t="s">
        <v>31</v>
      </c>
      <c r="B35" s="52"/>
      <c r="C35" s="50">
        <v>500000</v>
      </c>
      <c r="D35" s="51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14.25" customHeight="1" x14ac:dyDescent="0.25">
      <c r="A36" s="52" t="s">
        <v>32</v>
      </c>
      <c r="B36" s="52"/>
      <c r="C36" s="50">
        <v>350000</v>
      </c>
      <c r="D36" s="51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14.25" customHeight="1" x14ac:dyDescent="0.25">
      <c r="A37" s="52" t="s">
        <v>33</v>
      </c>
      <c r="B37" s="52"/>
      <c r="C37" s="50">
        <v>300000</v>
      </c>
      <c r="D37" s="51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ht="14.25" customHeight="1" x14ac:dyDescent="0.25">
      <c r="A38" s="4"/>
      <c r="B38" s="4"/>
      <c r="C38" s="42"/>
      <c r="D38" s="42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ht="14.25" customHeight="1" x14ac:dyDescent="0.25">
      <c r="A39" s="35" t="s">
        <v>34</v>
      </c>
      <c r="B39" s="35"/>
      <c r="C39" s="51">
        <v>13</v>
      </c>
      <c r="D39" s="51"/>
      <c r="E39" s="4" t="s">
        <v>35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ht="14.25" customHeight="1" x14ac:dyDescent="0.25">
      <c r="A40" s="4"/>
      <c r="B40" s="4"/>
      <c r="C40" s="51"/>
      <c r="D40" s="51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ht="14.25" customHeight="1" x14ac:dyDescent="0.25">
      <c r="A41" s="4"/>
      <c r="B41" s="4"/>
      <c r="C41" s="51"/>
      <c r="D41" s="5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ht="14.25" customHeight="1" x14ac:dyDescent="0.25">
      <c r="A42" s="4"/>
      <c r="B42" s="4"/>
      <c r="C42" s="42"/>
      <c r="D42" s="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ht="14.25" customHeight="1" x14ac:dyDescent="0.25">
      <c r="A43" s="4"/>
      <c r="B43" s="4"/>
      <c r="C43" s="42"/>
      <c r="D43" s="42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ht="14.25" customHeight="1" x14ac:dyDescent="0.25">
      <c r="A44" s="4"/>
      <c r="B44" s="4"/>
      <c r="C44" s="42"/>
      <c r="D44" s="42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ht="14.25" customHeight="1" x14ac:dyDescent="0.25">
      <c r="A45" s="4"/>
      <c r="B45" s="4"/>
      <c r="C45" s="42"/>
      <c r="D45" s="42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ht="14.25" customHeight="1" x14ac:dyDescent="0.25">
      <c r="A46" s="4"/>
      <c r="B46" s="4"/>
      <c r="C46" s="42"/>
      <c r="D46" s="42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ht="14.25" customHeight="1" x14ac:dyDescent="0.25">
      <c r="A47" s="4"/>
      <c r="B47" s="4"/>
      <c r="C47" s="42"/>
      <c r="D47" s="42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ht="14.25" customHeight="1" x14ac:dyDescent="0.25">
      <c r="A48" s="4"/>
      <c r="B48" s="4"/>
      <c r="C48" s="42"/>
      <c r="D48" s="42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ht="14.25" customHeight="1" x14ac:dyDescent="0.25">
      <c r="A49" s="4"/>
      <c r="B49" s="4"/>
      <c r="C49" s="42"/>
      <c r="D49" s="42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ht="14.25" customHeight="1" x14ac:dyDescent="0.25">
      <c r="A50" s="4"/>
      <c r="B50" s="4"/>
      <c r="C50" s="42"/>
      <c r="D50" s="42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ht="14.25" customHeight="1" x14ac:dyDescent="0.25">
      <c r="A51" s="4"/>
      <c r="B51" s="4"/>
      <c r="C51" s="42"/>
      <c r="D51" s="42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ht="14.25" customHeight="1" x14ac:dyDescent="0.25">
      <c r="A52" s="4"/>
      <c r="B52" s="4"/>
      <c r="C52" s="42"/>
      <c r="D52" s="4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ht="14.25" customHeight="1" x14ac:dyDescent="0.25">
      <c r="A53" s="4"/>
      <c r="B53" s="4"/>
      <c r="C53" s="42"/>
      <c r="D53" s="42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4.25" customHeight="1" x14ac:dyDescent="0.25">
      <c r="A54" s="4"/>
      <c r="B54" s="4"/>
      <c r="C54" s="42"/>
      <c r="D54" s="42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ht="14.25" customHeight="1" x14ac:dyDescent="0.25">
      <c r="A55" s="4"/>
      <c r="B55" s="4"/>
      <c r="C55" s="42"/>
      <c r="D55" s="42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ht="14.25" customHeight="1" x14ac:dyDescent="0.25">
      <c r="A56" s="4"/>
      <c r="B56" s="4"/>
      <c r="C56" s="42"/>
      <c r="D56" s="42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ht="14.25" customHeight="1" x14ac:dyDescent="0.25">
      <c r="A57" s="4"/>
      <c r="B57" s="4"/>
      <c r="C57" s="42"/>
      <c r="D57" s="42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ht="14.25" customHeight="1" x14ac:dyDescent="0.25">
      <c r="A58" s="4"/>
      <c r="B58" s="4"/>
      <c r="C58" s="42"/>
      <c r="D58" s="42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ht="14.25" customHeight="1" x14ac:dyDescent="0.25">
      <c r="A59" s="4"/>
      <c r="B59" s="4"/>
      <c r="C59" s="42"/>
      <c r="D59" s="42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ht="14.25" customHeight="1" x14ac:dyDescent="0.25">
      <c r="A60" s="4"/>
      <c r="B60" s="4"/>
      <c r="C60" s="42"/>
      <c r="D60" s="42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ht="14.25" customHeight="1" x14ac:dyDescent="0.25">
      <c r="A61" s="4"/>
      <c r="B61" s="4"/>
      <c r="C61" s="42"/>
      <c r="D61" s="42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ht="14.25" customHeight="1" x14ac:dyDescent="0.25">
      <c r="A62" s="4"/>
      <c r="B62" s="4"/>
      <c r="C62" s="42"/>
      <c r="D62" s="4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ht="14.25" customHeight="1" x14ac:dyDescent="0.25">
      <c r="A63" s="4"/>
      <c r="B63" s="4"/>
      <c r="C63" s="42"/>
      <c r="D63" s="42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ht="14.25" customHeight="1" x14ac:dyDescent="0.25">
      <c r="A64" s="4"/>
      <c r="B64" s="4"/>
      <c r="C64" s="42"/>
      <c r="D64" s="42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ht="14.25" customHeight="1" x14ac:dyDescent="0.25">
      <c r="A65" s="4"/>
      <c r="B65" s="4"/>
      <c r="C65" s="42"/>
      <c r="D65" s="42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ht="14.25" customHeight="1" x14ac:dyDescent="0.25">
      <c r="A66" s="4"/>
      <c r="B66" s="4"/>
      <c r="C66" s="42"/>
      <c r="D66" s="42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ht="14.25" customHeight="1" x14ac:dyDescent="0.25">
      <c r="A67" s="4"/>
      <c r="B67" s="4"/>
      <c r="C67" s="42"/>
      <c r="D67" s="42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14.25" customHeight="1" x14ac:dyDescent="0.25">
      <c r="A68" s="4"/>
      <c r="B68" s="4"/>
      <c r="C68" s="42"/>
      <c r="D68" s="42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ht="14.25" customHeight="1" x14ac:dyDescent="0.25">
      <c r="A69" s="4"/>
      <c r="B69" s="4"/>
      <c r="C69" s="42"/>
      <c r="D69" s="42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ht="14.25" customHeight="1" x14ac:dyDescent="0.25">
      <c r="A70" s="4"/>
      <c r="B70" s="4"/>
      <c r="C70" s="42"/>
      <c r="D70" s="42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ht="14.25" customHeight="1" x14ac:dyDescent="0.25">
      <c r="A71" s="4"/>
      <c r="B71" s="4"/>
      <c r="C71" s="42"/>
      <c r="D71" s="42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ht="14.25" customHeight="1" x14ac:dyDescent="0.25">
      <c r="A72" s="4"/>
      <c r="B72" s="4"/>
      <c r="C72" s="42"/>
      <c r="D72" s="4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ht="14.25" customHeight="1" x14ac:dyDescent="0.25">
      <c r="A73" s="4"/>
      <c r="B73" s="4"/>
      <c r="C73" s="42"/>
      <c r="D73" s="42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ht="14.25" customHeight="1" x14ac:dyDescent="0.25">
      <c r="A74" s="4"/>
      <c r="B74" s="4"/>
      <c r="C74" s="42"/>
      <c r="D74" s="42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14.25" customHeight="1" x14ac:dyDescent="0.25">
      <c r="A75" s="4"/>
      <c r="B75" s="4"/>
      <c r="C75" s="42"/>
      <c r="D75" s="42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ht="14.25" customHeight="1" x14ac:dyDescent="0.25">
      <c r="A76" s="4"/>
      <c r="B76" s="4"/>
      <c r="C76" s="42"/>
      <c r="D76" s="42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ht="14.25" customHeight="1" x14ac:dyDescent="0.25">
      <c r="A77" s="4"/>
      <c r="B77" s="4"/>
      <c r="C77" s="42"/>
      <c r="D77" s="42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ht="14.25" customHeight="1" x14ac:dyDescent="0.25">
      <c r="A78" s="4"/>
      <c r="B78" s="4"/>
      <c r="C78" s="42"/>
      <c r="D78" s="42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ht="14.25" customHeight="1" x14ac:dyDescent="0.25">
      <c r="A79" s="4"/>
      <c r="B79" s="4"/>
      <c r="C79" s="42"/>
      <c r="D79" s="42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ht="14.25" customHeight="1" x14ac:dyDescent="0.25">
      <c r="A80" s="4"/>
      <c r="B80" s="4"/>
      <c r="C80" s="42"/>
      <c r="D80" s="42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14.25" customHeight="1" x14ac:dyDescent="0.25">
      <c r="A81" s="4"/>
      <c r="B81" s="4"/>
      <c r="C81" s="42"/>
      <c r="D81" s="42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14.25" customHeight="1" x14ac:dyDescent="0.25">
      <c r="A82" s="4"/>
      <c r="B82" s="4"/>
      <c r="C82" s="42"/>
      <c r="D82" s="4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14.25" customHeight="1" x14ac:dyDescent="0.25">
      <c r="A83" s="4"/>
      <c r="B83" s="4"/>
      <c r="C83" s="42"/>
      <c r="D83" s="42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14.25" customHeight="1" x14ac:dyDescent="0.25">
      <c r="A84" s="4"/>
      <c r="B84" s="4"/>
      <c r="C84" s="42"/>
      <c r="D84" s="42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ht="14.25" customHeight="1" x14ac:dyDescent="0.25">
      <c r="A85" s="4"/>
      <c r="B85" s="4"/>
      <c r="C85" s="42"/>
      <c r="D85" s="42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ht="14.25" customHeight="1" x14ac:dyDescent="0.25">
      <c r="A86" s="4"/>
      <c r="B86" s="4"/>
      <c r="C86" s="42"/>
      <c r="D86" s="42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ht="14.25" customHeight="1" x14ac:dyDescent="0.25">
      <c r="A87" s="4"/>
      <c r="B87" s="4"/>
      <c r="C87" s="42"/>
      <c r="D87" s="42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14.25" customHeight="1" x14ac:dyDescent="0.25">
      <c r="A88" s="4"/>
      <c r="B88" s="4"/>
      <c r="C88" s="42"/>
      <c r="D88" s="42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ht="14.25" customHeight="1" x14ac:dyDescent="0.25">
      <c r="A89" s="4"/>
      <c r="B89" s="4"/>
      <c r="C89" s="42"/>
      <c r="D89" s="42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ht="14.25" customHeight="1" x14ac:dyDescent="0.25">
      <c r="A90" s="4"/>
      <c r="B90" s="4"/>
      <c r="C90" s="42"/>
      <c r="D90" s="42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ht="14.25" customHeight="1" x14ac:dyDescent="0.25">
      <c r="A91" s="4"/>
      <c r="B91" s="4"/>
      <c r="C91" s="42"/>
      <c r="D91" s="42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ht="14.25" customHeight="1" x14ac:dyDescent="0.25">
      <c r="A92" s="4"/>
      <c r="B92" s="4"/>
      <c r="C92" s="42"/>
      <c r="D92" s="4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ht="14.25" customHeight="1" x14ac:dyDescent="0.25">
      <c r="A93" s="4"/>
      <c r="B93" s="4"/>
      <c r="C93" s="42"/>
      <c r="D93" s="42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ht="14.25" customHeight="1" x14ac:dyDescent="0.25">
      <c r="A94" s="4"/>
      <c r="B94" s="4"/>
      <c r="C94" s="42"/>
      <c r="D94" s="42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ht="14.25" customHeight="1" x14ac:dyDescent="0.25">
      <c r="A95" s="4"/>
      <c r="B95" s="4"/>
      <c r="C95" s="42"/>
      <c r="D95" s="42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ht="14.25" customHeight="1" x14ac:dyDescent="0.25">
      <c r="A96" s="4"/>
      <c r="B96" s="4"/>
      <c r="C96" s="42"/>
      <c r="D96" s="42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ht="14.25" customHeight="1" x14ac:dyDescent="0.25">
      <c r="A97" s="4"/>
      <c r="B97" s="4"/>
      <c r="C97" s="42"/>
      <c r="D97" s="42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ht="14.25" customHeight="1" x14ac:dyDescent="0.25">
      <c r="A98" s="4"/>
      <c r="B98" s="4"/>
      <c r="C98" s="42"/>
      <c r="D98" s="42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ht="14.25" customHeight="1" x14ac:dyDescent="0.25">
      <c r="A99" s="4"/>
      <c r="B99" s="4"/>
      <c r="C99" s="42"/>
      <c r="D99" s="42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ht="14.25" customHeight="1" x14ac:dyDescent="0.25">
      <c r="A100" s="4"/>
      <c r="B100" s="4"/>
      <c r="C100" s="42"/>
      <c r="D100" s="42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ht="14.25" customHeight="1" x14ac:dyDescent="0.25">
      <c r="A101" s="4"/>
      <c r="B101" s="4"/>
      <c r="C101" s="42"/>
      <c r="D101" s="42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ht="14.25" customHeight="1" x14ac:dyDescent="0.25">
      <c r="A102" s="4"/>
      <c r="B102" s="4"/>
      <c r="C102" s="42"/>
      <c r="D102" s="4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ht="14.25" customHeight="1" x14ac:dyDescent="0.25">
      <c r="A103" s="4"/>
      <c r="B103" s="4"/>
      <c r="C103" s="42"/>
      <c r="D103" s="42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ht="14.25" customHeight="1" x14ac:dyDescent="0.25">
      <c r="A104" s="4"/>
      <c r="B104" s="4"/>
      <c r="C104" s="42"/>
      <c r="D104" s="42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ht="14.25" customHeight="1" x14ac:dyDescent="0.25">
      <c r="A105" s="4"/>
      <c r="B105" s="4"/>
      <c r="C105" s="42"/>
      <c r="D105" s="42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ht="14.25" customHeight="1" x14ac:dyDescent="0.25">
      <c r="A106" s="4"/>
      <c r="B106" s="4"/>
      <c r="C106" s="42"/>
      <c r="D106" s="42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ht="14.25" customHeight="1" x14ac:dyDescent="0.25">
      <c r="A107" s="4"/>
      <c r="B107" s="4"/>
      <c r="C107" s="42"/>
      <c r="D107" s="42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ht="14.25" customHeight="1" x14ac:dyDescent="0.25">
      <c r="A108" s="4"/>
      <c r="B108" s="4"/>
      <c r="C108" s="42"/>
      <c r="D108" s="42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ht="14.25" customHeight="1" x14ac:dyDescent="0.25">
      <c r="A109" s="4"/>
      <c r="B109" s="4"/>
      <c r="C109" s="42"/>
      <c r="D109" s="42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ht="14.25" customHeight="1" x14ac:dyDescent="0.25">
      <c r="A110" s="4"/>
      <c r="B110" s="4"/>
      <c r="C110" s="42"/>
      <c r="D110" s="42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ht="14.25" customHeight="1" x14ac:dyDescent="0.25">
      <c r="A111" s="4"/>
      <c r="B111" s="4"/>
      <c r="C111" s="42"/>
      <c r="D111" s="42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ht="14.25" customHeight="1" x14ac:dyDescent="0.25">
      <c r="A112" s="4"/>
      <c r="B112" s="4"/>
      <c r="C112" s="42"/>
      <c r="D112" s="4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ht="14.25" customHeight="1" x14ac:dyDescent="0.25">
      <c r="A113" s="4"/>
      <c r="B113" s="4"/>
      <c r="C113" s="42"/>
      <c r="D113" s="42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ht="14.25" customHeight="1" x14ac:dyDescent="0.25">
      <c r="A114" s="4"/>
      <c r="B114" s="4"/>
      <c r="C114" s="42"/>
      <c r="D114" s="42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ht="14.25" customHeight="1" x14ac:dyDescent="0.25">
      <c r="A115" s="4"/>
      <c r="B115" s="4"/>
      <c r="C115" s="42"/>
      <c r="D115" s="42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ht="14.25" customHeight="1" x14ac:dyDescent="0.25">
      <c r="A116" s="4"/>
      <c r="B116" s="4"/>
      <c r="C116" s="42"/>
      <c r="D116" s="42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ht="14.25" customHeight="1" x14ac:dyDescent="0.25">
      <c r="A117" s="4"/>
      <c r="B117" s="4"/>
      <c r="C117" s="42"/>
      <c r="D117" s="42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ht="14.25" customHeight="1" x14ac:dyDescent="0.25">
      <c r="A118" s="4"/>
      <c r="B118" s="4"/>
      <c r="C118" s="42"/>
      <c r="D118" s="42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ht="14.25" customHeight="1" x14ac:dyDescent="0.25">
      <c r="A119" s="4"/>
      <c r="B119" s="4"/>
      <c r="C119" s="42"/>
      <c r="D119" s="42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ht="14.25" customHeight="1" x14ac:dyDescent="0.25">
      <c r="A120" s="4"/>
      <c r="B120" s="4"/>
      <c r="C120" s="42"/>
      <c r="D120" s="42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ht="14.25" customHeight="1" x14ac:dyDescent="0.25">
      <c r="A121" s="4"/>
      <c r="B121" s="4"/>
      <c r="C121" s="42"/>
      <c r="D121" s="42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14.25" customHeight="1" x14ac:dyDescent="0.25">
      <c r="A122" s="4"/>
      <c r="B122" s="4"/>
      <c r="C122" s="42"/>
      <c r="D122" s="4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ht="14.25" customHeight="1" x14ac:dyDescent="0.25">
      <c r="A123" s="4"/>
      <c r="B123" s="4"/>
      <c r="C123" s="42"/>
      <c r="D123" s="42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ht="14.25" customHeight="1" x14ac:dyDescent="0.25">
      <c r="A124" s="4"/>
      <c r="B124" s="4"/>
      <c r="C124" s="42"/>
      <c r="D124" s="42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ht="14.25" customHeight="1" x14ac:dyDescent="0.25">
      <c r="A125" s="4"/>
      <c r="B125" s="4"/>
      <c r="C125" s="42"/>
      <c r="D125" s="42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ht="14.25" customHeight="1" x14ac:dyDescent="0.25">
      <c r="A126" s="4"/>
      <c r="B126" s="4"/>
      <c r="C126" s="42"/>
      <c r="D126" s="42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ht="14.25" customHeight="1" x14ac:dyDescent="0.25">
      <c r="A127" s="4"/>
      <c r="B127" s="4"/>
      <c r="C127" s="42"/>
      <c r="D127" s="42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ht="14.25" customHeight="1" x14ac:dyDescent="0.25">
      <c r="A128" s="4"/>
      <c r="B128" s="4"/>
      <c r="C128" s="42"/>
      <c r="D128" s="42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ht="14.25" customHeight="1" x14ac:dyDescent="0.25">
      <c r="A129" s="4"/>
      <c r="B129" s="4"/>
      <c r="C129" s="42"/>
      <c r="D129" s="42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ht="14.25" customHeight="1" x14ac:dyDescent="0.25">
      <c r="A130" s="4"/>
      <c r="B130" s="4"/>
      <c r="C130" s="42"/>
      <c r="D130" s="42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spans="1:25" ht="14.25" customHeight="1" x14ac:dyDescent="0.25">
      <c r="A131" s="4"/>
      <c r="B131" s="4"/>
      <c r="C131" s="42"/>
      <c r="D131" s="42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ht="14.25" customHeight="1" x14ac:dyDescent="0.25">
      <c r="A132" s="4"/>
      <c r="B132" s="4"/>
      <c r="C132" s="42"/>
      <c r="D132" s="4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ht="14.25" customHeight="1" x14ac:dyDescent="0.25">
      <c r="A133" s="4"/>
      <c r="B133" s="4"/>
      <c r="C133" s="42"/>
      <c r="D133" s="42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ht="14.25" customHeight="1" x14ac:dyDescent="0.25">
      <c r="A134" s="4"/>
      <c r="B134" s="4"/>
      <c r="C134" s="42"/>
      <c r="D134" s="42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ht="14.25" customHeight="1" x14ac:dyDescent="0.25">
      <c r="A135" s="4"/>
      <c r="B135" s="4"/>
      <c r="C135" s="42"/>
      <c r="D135" s="42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ht="14.25" customHeight="1" x14ac:dyDescent="0.25">
      <c r="A136" s="4"/>
      <c r="B136" s="4"/>
      <c r="C136" s="42"/>
      <c r="D136" s="42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ht="14.25" customHeight="1" x14ac:dyDescent="0.25">
      <c r="A137" s="4"/>
      <c r="B137" s="4"/>
      <c r="C137" s="42"/>
      <c r="D137" s="42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ht="14.25" customHeight="1" x14ac:dyDescent="0.25">
      <c r="A138" s="4"/>
      <c r="B138" s="4"/>
      <c r="C138" s="42"/>
      <c r="D138" s="42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ht="14.25" customHeight="1" x14ac:dyDescent="0.25">
      <c r="A139" s="4"/>
      <c r="B139" s="4"/>
      <c r="C139" s="42"/>
      <c r="D139" s="42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ht="14.25" customHeight="1" x14ac:dyDescent="0.25">
      <c r="A140" s="4"/>
      <c r="B140" s="4"/>
      <c r="C140" s="42"/>
      <c r="D140" s="42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ht="14.25" customHeight="1" x14ac:dyDescent="0.25">
      <c r="A141" s="4"/>
      <c r="B141" s="4"/>
      <c r="C141" s="42"/>
      <c r="D141" s="42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ht="14.25" customHeight="1" x14ac:dyDescent="0.25">
      <c r="A142" s="4"/>
      <c r="B142" s="4"/>
      <c r="C142" s="42"/>
      <c r="D142" s="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ht="14.25" customHeight="1" x14ac:dyDescent="0.25">
      <c r="A143" s="4"/>
      <c r="B143" s="4"/>
      <c r="C143" s="42"/>
      <c r="D143" s="42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ht="14.25" customHeight="1" x14ac:dyDescent="0.25">
      <c r="A144" s="4"/>
      <c r="B144" s="4"/>
      <c r="C144" s="42"/>
      <c r="D144" s="42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ht="14.25" customHeight="1" x14ac:dyDescent="0.25">
      <c r="A145" s="4"/>
      <c r="B145" s="4"/>
      <c r="C145" s="42"/>
      <c r="D145" s="42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ht="14.25" customHeight="1" x14ac:dyDescent="0.25">
      <c r="A146" s="4"/>
      <c r="B146" s="4"/>
      <c r="C146" s="42"/>
      <c r="D146" s="42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ht="14.25" customHeight="1" x14ac:dyDescent="0.25">
      <c r="A147" s="4"/>
      <c r="B147" s="4"/>
      <c r="C147" s="42"/>
      <c r="D147" s="42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ht="14.25" customHeight="1" x14ac:dyDescent="0.25">
      <c r="A148" s="4"/>
      <c r="B148" s="4"/>
      <c r="C148" s="42"/>
      <c r="D148" s="42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ht="14.25" customHeight="1" x14ac:dyDescent="0.25">
      <c r="A149" s="4"/>
      <c r="B149" s="4"/>
      <c r="C149" s="42"/>
      <c r="D149" s="42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ht="14.25" customHeight="1" x14ac:dyDescent="0.25">
      <c r="A150" s="4"/>
      <c r="B150" s="4"/>
      <c r="C150" s="42"/>
      <c r="D150" s="42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ht="14.25" customHeight="1" x14ac:dyDescent="0.25">
      <c r="A151" s="4"/>
      <c r="B151" s="4"/>
      <c r="C151" s="42"/>
      <c r="D151" s="42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spans="1:25" ht="14.25" customHeight="1" x14ac:dyDescent="0.25">
      <c r="A152" s="4"/>
      <c r="B152" s="4"/>
      <c r="C152" s="42"/>
      <c r="D152" s="4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ht="14.25" customHeight="1" x14ac:dyDescent="0.25">
      <c r="A153" s="4"/>
      <c r="B153" s="4"/>
      <c r="C153" s="42"/>
      <c r="D153" s="42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ht="14.25" customHeight="1" x14ac:dyDescent="0.25">
      <c r="A154" s="4"/>
      <c r="B154" s="4"/>
      <c r="C154" s="42"/>
      <c r="D154" s="42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ht="14.25" customHeight="1" x14ac:dyDescent="0.25">
      <c r="A155" s="4"/>
      <c r="B155" s="4"/>
      <c r="C155" s="42"/>
      <c r="D155" s="42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4.25" customHeight="1" x14ac:dyDescent="0.25">
      <c r="A156" s="4"/>
      <c r="B156" s="4"/>
      <c r="C156" s="42"/>
      <c r="D156" s="42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ht="14.25" customHeight="1" x14ac:dyDescent="0.25">
      <c r="A157" s="4"/>
      <c r="B157" s="4"/>
      <c r="C157" s="42"/>
      <c r="D157" s="42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ht="14.25" customHeight="1" x14ac:dyDescent="0.25">
      <c r="A158" s="4"/>
      <c r="B158" s="4"/>
      <c r="C158" s="42"/>
      <c r="D158" s="42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ht="14.25" customHeight="1" x14ac:dyDescent="0.25">
      <c r="A159" s="4"/>
      <c r="B159" s="4"/>
      <c r="C159" s="42"/>
      <c r="D159" s="42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ht="14.25" customHeight="1" x14ac:dyDescent="0.25">
      <c r="A160" s="4"/>
      <c r="B160" s="4"/>
      <c r="C160" s="42"/>
      <c r="D160" s="42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ht="14.25" customHeight="1" x14ac:dyDescent="0.25">
      <c r="A161" s="4"/>
      <c r="B161" s="4"/>
      <c r="C161" s="42"/>
      <c r="D161" s="42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ht="14.25" customHeight="1" x14ac:dyDescent="0.25">
      <c r="A162" s="4"/>
      <c r="B162" s="4"/>
      <c r="C162" s="42"/>
      <c r="D162" s="4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ht="14.25" customHeight="1" x14ac:dyDescent="0.25">
      <c r="A163" s="4"/>
      <c r="B163" s="4"/>
      <c r="C163" s="42"/>
      <c r="D163" s="42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ht="14.25" customHeight="1" x14ac:dyDescent="0.25">
      <c r="A164" s="4"/>
      <c r="B164" s="4"/>
      <c r="C164" s="42"/>
      <c r="D164" s="42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ht="14.25" customHeight="1" x14ac:dyDescent="0.25">
      <c r="A165" s="4"/>
      <c r="B165" s="4"/>
      <c r="C165" s="42"/>
      <c r="D165" s="42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ht="14.25" customHeight="1" x14ac:dyDescent="0.25">
      <c r="A166" s="4"/>
      <c r="B166" s="4"/>
      <c r="C166" s="42"/>
      <c r="D166" s="42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ht="14.25" customHeight="1" x14ac:dyDescent="0.25">
      <c r="A167" s="4"/>
      <c r="B167" s="4"/>
      <c r="C167" s="42"/>
      <c r="D167" s="42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ht="14.25" customHeight="1" x14ac:dyDescent="0.25">
      <c r="A168" s="4"/>
      <c r="B168" s="4"/>
      <c r="C168" s="42"/>
      <c r="D168" s="42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ht="14.25" customHeight="1" x14ac:dyDescent="0.25">
      <c r="A169" s="4"/>
      <c r="B169" s="4"/>
      <c r="C169" s="42"/>
      <c r="D169" s="42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ht="14.25" customHeight="1" x14ac:dyDescent="0.25">
      <c r="A170" s="4"/>
      <c r="B170" s="4"/>
      <c r="C170" s="42"/>
      <c r="D170" s="42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ht="14.25" customHeight="1" x14ac:dyDescent="0.25">
      <c r="A171" s="4"/>
      <c r="B171" s="4"/>
      <c r="C171" s="42"/>
      <c r="D171" s="42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ht="14.25" customHeight="1" x14ac:dyDescent="0.25">
      <c r="A172" s="4"/>
      <c r="B172" s="4"/>
      <c r="C172" s="42"/>
      <c r="D172" s="4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ht="14.25" customHeight="1" x14ac:dyDescent="0.25">
      <c r="A173" s="4"/>
      <c r="B173" s="4"/>
      <c r="C173" s="42"/>
      <c r="D173" s="42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ht="14.25" customHeight="1" x14ac:dyDescent="0.25">
      <c r="A174" s="4"/>
      <c r="B174" s="4"/>
      <c r="C174" s="42"/>
      <c r="D174" s="42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ht="14.25" customHeight="1" x14ac:dyDescent="0.25">
      <c r="A175" s="4"/>
      <c r="B175" s="4"/>
      <c r="C175" s="42"/>
      <c r="D175" s="42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ht="14.25" customHeight="1" x14ac:dyDescent="0.25">
      <c r="A176" s="4"/>
      <c r="B176" s="4"/>
      <c r="C176" s="42"/>
      <c r="D176" s="42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ht="14.25" customHeight="1" x14ac:dyDescent="0.25">
      <c r="A177" s="4"/>
      <c r="B177" s="4"/>
      <c r="C177" s="42"/>
      <c r="D177" s="42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ht="14.25" customHeight="1" x14ac:dyDescent="0.25">
      <c r="A178" s="4"/>
      <c r="B178" s="4"/>
      <c r="C178" s="42"/>
      <c r="D178" s="42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ht="14.25" customHeight="1" x14ac:dyDescent="0.25">
      <c r="A179" s="4"/>
      <c r="B179" s="4"/>
      <c r="C179" s="42"/>
      <c r="D179" s="42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ht="14.25" customHeight="1" x14ac:dyDescent="0.25">
      <c r="A180" s="4"/>
      <c r="B180" s="4"/>
      <c r="C180" s="42"/>
      <c r="D180" s="42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ht="14.25" customHeight="1" x14ac:dyDescent="0.25">
      <c r="A181" s="4"/>
      <c r="B181" s="4"/>
      <c r="C181" s="42"/>
      <c r="D181" s="42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ht="14.25" customHeight="1" x14ac:dyDescent="0.25">
      <c r="A182" s="4"/>
      <c r="B182" s="4"/>
      <c r="C182" s="42"/>
      <c r="D182" s="4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ht="14.25" customHeight="1" x14ac:dyDescent="0.25">
      <c r="A183" s="4"/>
      <c r="B183" s="4"/>
      <c r="C183" s="42"/>
      <c r="D183" s="42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ht="14.25" customHeight="1" x14ac:dyDescent="0.25">
      <c r="A184" s="4"/>
      <c r="B184" s="4"/>
      <c r="C184" s="42"/>
      <c r="D184" s="42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ht="14.25" customHeight="1" x14ac:dyDescent="0.25">
      <c r="A185" s="4"/>
      <c r="B185" s="4"/>
      <c r="C185" s="42"/>
      <c r="D185" s="42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ht="14.25" customHeight="1" x14ac:dyDescent="0.25">
      <c r="A186" s="4"/>
      <c r="B186" s="4"/>
      <c r="C186" s="42"/>
      <c r="D186" s="42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ht="14.25" customHeight="1" x14ac:dyDescent="0.25">
      <c r="A187" s="4"/>
      <c r="B187" s="4"/>
      <c r="C187" s="42"/>
      <c r="D187" s="42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ht="14.25" customHeight="1" x14ac:dyDescent="0.25">
      <c r="A188" s="4"/>
      <c r="B188" s="4"/>
      <c r="C188" s="42"/>
      <c r="D188" s="42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ht="14.25" customHeight="1" x14ac:dyDescent="0.25">
      <c r="A189" s="4"/>
      <c r="B189" s="4"/>
      <c r="C189" s="42"/>
      <c r="D189" s="42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4.25" customHeight="1" x14ac:dyDescent="0.25">
      <c r="A190" s="4"/>
      <c r="B190" s="4"/>
      <c r="C190" s="42"/>
      <c r="D190" s="42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4.25" customHeight="1" x14ac:dyDescent="0.25">
      <c r="A191" s="4"/>
      <c r="B191" s="4"/>
      <c r="C191" s="42"/>
      <c r="D191" s="42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4.25" customHeight="1" x14ac:dyDescent="0.25">
      <c r="A192" s="4"/>
      <c r="B192" s="4"/>
      <c r="C192" s="42"/>
      <c r="D192" s="4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ht="14.25" customHeight="1" x14ac:dyDescent="0.25">
      <c r="A193" s="4"/>
      <c r="B193" s="4"/>
      <c r="C193" s="42"/>
      <c r="D193" s="42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14.25" customHeight="1" x14ac:dyDescent="0.25">
      <c r="A194" s="4"/>
      <c r="B194" s="4"/>
      <c r="C194" s="42"/>
      <c r="D194" s="42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ht="14.25" customHeight="1" x14ac:dyDescent="0.25">
      <c r="A195" s="4"/>
      <c r="B195" s="4"/>
      <c r="C195" s="42"/>
      <c r="D195" s="42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ht="14.25" customHeight="1" x14ac:dyDescent="0.25">
      <c r="A196" s="4"/>
      <c r="B196" s="4"/>
      <c r="C196" s="42"/>
      <c r="D196" s="42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ht="14.25" customHeight="1" x14ac:dyDescent="0.25">
      <c r="A197" s="4"/>
      <c r="B197" s="4"/>
      <c r="C197" s="42"/>
      <c r="D197" s="42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ht="14.25" customHeight="1" x14ac:dyDescent="0.25">
      <c r="A198" s="4"/>
      <c r="B198" s="4"/>
      <c r="C198" s="42"/>
      <c r="D198" s="42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ht="14.25" customHeight="1" x14ac:dyDescent="0.25">
      <c r="A199" s="4"/>
      <c r="B199" s="4"/>
      <c r="C199" s="42"/>
      <c r="D199" s="42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ht="14.25" customHeight="1" x14ac:dyDescent="0.25">
      <c r="A200" s="4"/>
      <c r="B200" s="4"/>
      <c r="C200" s="42"/>
      <c r="D200" s="42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ht="14.25" customHeight="1" x14ac:dyDescent="0.25">
      <c r="A201" s="4"/>
      <c r="B201" s="4"/>
      <c r="C201" s="42"/>
      <c r="D201" s="42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ht="14.25" customHeight="1" x14ac:dyDescent="0.25">
      <c r="A202" s="4"/>
      <c r="B202" s="4"/>
      <c r="C202" s="42"/>
      <c r="D202" s="4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ht="14.25" customHeight="1" x14ac:dyDescent="0.25">
      <c r="A203" s="4"/>
      <c r="B203" s="4"/>
      <c r="C203" s="42"/>
      <c r="D203" s="42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ht="14.25" customHeight="1" x14ac:dyDescent="0.25">
      <c r="A204" s="4"/>
      <c r="B204" s="4"/>
      <c r="C204" s="42"/>
      <c r="D204" s="42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ht="14.25" customHeight="1" x14ac:dyDescent="0.25">
      <c r="A205" s="4"/>
      <c r="B205" s="4"/>
      <c r="C205" s="42"/>
      <c r="D205" s="42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ht="14.25" customHeight="1" x14ac:dyDescent="0.25">
      <c r="A206" s="4"/>
      <c r="B206" s="4"/>
      <c r="C206" s="42"/>
      <c r="D206" s="42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ht="14.25" customHeight="1" x14ac:dyDescent="0.25">
      <c r="A207" s="4"/>
      <c r="B207" s="4"/>
      <c r="C207" s="42"/>
      <c r="D207" s="42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ht="14.25" customHeight="1" x14ac:dyDescent="0.25">
      <c r="A208" s="4"/>
      <c r="B208" s="4"/>
      <c r="C208" s="42"/>
      <c r="D208" s="42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1:25" ht="14.25" customHeight="1" x14ac:dyDescent="0.25">
      <c r="A209" s="4"/>
      <c r="B209" s="4"/>
      <c r="C209" s="42"/>
      <c r="D209" s="42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1:25" ht="14.25" customHeight="1" x14ac:dyDescent="0.25">
      <c r="A210" s="4"/>
      <c r="B210" s="4"/>
      <c r="C210" s="42"/>
      <c r="D210" s="42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1:25" ht="14.25" customHeight="1" x14ac:dyDescent="0.25">
      <c r="A211" s="4"/>
      <c r="B211" s="4"/>
      <c r="C211" s="42"/>
      <c r="D211" s="42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1:25" ht="14.25" customHeight="1" x14ac:dyDescent="0.25">
      <c r="A212" s="4"/>
      <c r="B212" s="4"/>
      <c r="C212" s="42"/>
      <c r="D212" s="4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1:25" ht="14.25" customHeight="1" x14ac:dyDescent="0.25">
      <c r="A213" s="4"/>
      <c r="B213" s="4"/>
      <c r="C213" s="42"/>
      <c r="D213" s="42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1:25" ht="14.25" customHeight="1" x14ac:dyDescent="0.25">
      <c r="A214" s="4"/>
      <c r="B214" s="4"/>
      <c r="C214" s="42"/>
      <c r="D214" s="42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1:25" ht="14.25" customHeight="1" x14ac:dyDescent="0.25">
      <c r="A215" s="4"/>
      <c r="B215" s="4"/>
      <c r="C215" s="42"/>
      <c r="D215" s="42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1:25" ht="14.25" customHeight="1" x14ac:dyDescent="0.25">
      <c r="A216" s="4"/>
      <c r="B216" s="4"/>
      <c r="C216" s="42"/>
      <c r="D216" s="42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1:25" ht="14.25" customHeight="1" x14ac:dyDescent="0.25">
      <c r="A217" s="4"/>
      <c r="B217" s="4"/>
      <c r="C217" s="42"/>
      <c r="D217" s="42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1:25" ht="14.25" customHeight="1" x14ac:dyDescent="0.25">
      <c r="A218" s="4"/>
      <c r="B218" s="4"/>
      <c r="C218" s="42"/>
      <c r="D218" s="42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1:25" ht="14.25" customHeight="1" x14ac:dyDescent="0.25">
      <c r="A219" s="4"/>
      <c r="B219" s="4"/>
      <c r="C219" s="42"/>
      <c r="D219" s="42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1:25" ht="14.25" customHeight="1" x14ac:dyDescent="0.25">
      <c r="A220" s="4"/>
      <c r="B220" s="4"/>
      <c r="C220" s="42"/>
      <c r="D220" s="42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1:25" ht="14.25" customHeight="1" x14ac:dyDescent="0.25">
      <c r="A221" s="4"/>
      <c r="B221" s="4"/>
      <c r="C221" s="42"/>
      <c r="D221" s="42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1:25" ht="14.25" customHeight="1" x14ac:dyDescent="0.25">
      <c r="A222" s="4"/>
      <c r="B222" s="4"/>
      <c r="C222" s="42"/>
      <c r="D222" s="4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1:25" ht="14.25" customHeight="1" x14ac:dyDescent="0.25">
      <c r="A223" s="4"/>
      <c r="B223" s="4"/>
      <c r="C223" s="42"/>
      <c r="D223" s="42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1:25" ht="14.25" customHeight="1" x14ac:dyDescent="0.25">
      <c r="A224" s="4"/>
      <c r="B224" s="4"/>
      <c r="C224" s="42"/>
      <c r="D224" s="42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ht="14.25" customHeight="1" x14ac:dyDescent="0.25">
      <c r="A225" s="4"/>
      <c r="B225" s="4"/>
      <c r="C225" s="42"/>
      <c r="D225" s="42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ht="14.25" customHeight="1" x14ac:dyDescent="0.25">
      <c r="A226" s="4"/>
      <c r="B226" s="4"/>
      <c r="C226" s="42"/>
      <c r="D226" s="42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ht="14.25" customHeight="1" x14ac:dyDescent="0.25">
      <c r="A227" s="4"/>
      <c r="B227" s="4"/>
      <c r="C227" s="42"/>
      <c r="D227" s="42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ht="14.25" customHeight="1" x14ac:dyDescent="0.25">
      <c r="A228" s="4"/>
      <c r="B228" s="4"/>
      <c r="C228" s="42"/>
      <c r="D228" s="42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ht="14.25" customHeight="1" x14ac:dyDescent="0.25">
      <c r="A229" s="4"/>
      <c r="B229" s="4"/>
      <c r="C229" s="42"/>
      <c r="D229" s="42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4.25" customHeight="1" x14ac:dyDescent="0.25">
      <c r="A230" s="4"/>
      <c r="B230" s="4"/>
      <c r="C230" s="42"/>
      <c r="D230" s="42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spans="1:25" ht="14.25" customHeight="1" x14ac:dyDescent="0.25">
      <c r="A231" s="4"/>
      <c r="B231" s="4"/>
      <c r="C231" s="42"/>
      <c r="D231" s="42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spans="1:25" ht="14.25" customHeight="1" x14ac:dyDescent="0.25">
      <c r="A232" s="4"/>
      <c r="B232" s="4"/>
      <c r="C232" s="42"/>
      <c r="D232" s="4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spans="1:25" ht="14.25" customHeight="1" x14ac:dyDescent="0.25">
      <c r="A233" s="4"/>
      <c r="B233" s="4"/>
      <c r="C233" s="42"/>
      <c r="D233" s="42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spans="1:25" ht="14.25" customHeight="1" x14ac:dyDescent="0.25">
      <c r="A234" s="4"/>
      <c r="B234" s="4"/>
      <c r="C234" s="42"/>
      <c r="D234" s="42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spans="1:25" ht="14.25" customHeight="1" x14ac:dyDescent="0.25">
      <c r="A235" s="4"/>
      <c r="B235" s="4"/>
      <c r="C235" s="42"/>
      <c r="D235" s="42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spans="1:25" ht="14.25" customHeight="1" x14ac:dyDescent="0.25">
      <c r="A236" s="4"/>
      <c r="B236" s="4"/>
      <c r="C236" s="42"/>
      <c r="D236" s="42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spans="1:25" ht="14.25" customHeight="1" x14ac:dyDescent="0.25">
      <c r="A237" s="4"/>
      <c r="B237" s="4"/>
      <c r="C237" s="42"/>
      <c r="D237" s="42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spans="1:25" ht="14.25" customHeight="1" x14ac:dyDescent="0.25">
      <c r="A238" s="4"/>
      <c r="B238" s="4"/>
      <c r="C238" s="42"/>
      <c r="D238" s="42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spans="1:25" ht="14.25" customHeight="1" x14ac:dyDescent="0.25">
      <c r="A239" s="4"/>
      <c r="B239" s="4"/>
      <c r="C239" s="42"/>
      <c r="D239" s="42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spans="1:25" ht="14.25" customHeight="1" x14ac:dyDescent="0.25">
      <c r="A240" s="4"/>
      <c r="B240" s="4"/>
      <c r="C240" s="42"/>
      <c r="D240" s="42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spans="1:25" ht="14.25" customHeight="1" x14ac:dyDescent="0.25">
      <c r="A241" s="4"/>
      <c r="B241" s="4"/>
      <c r="C241" s="42"/>
      <c r="D241" s="42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spans="1:25" ht="14.25" customHeight="1" x14ac:dyDescent="0.25">
      <c r="A242" s="4"/>
      <c r="B242" s="4"/>
      <c r="C242" s="42"/>
      <c r="D242" s="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spans="1:25" ht="14.25" customHeight="1" x14ac:dyDescent="0.25">
      <c r="A243" s="4"/>
      <c r="B243" s="4"/>
      <c r="C243" s="42"/>
      <c r="D243" s="42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spans="1:25" ht="14.25" customHeight="1" x14ac:dyDescent="0.25">
      <c r="A244" s="4"/>
      <c r="B244" s="4"/>
      <c r="C244" s="42"/>
      <c r="D244" s="42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spans="1:25" ht="14.25" customHeight="1" x14ac:dyDescent="0.25">
      <c r="A245" s="4"/>
      <c r="B245" s="4"/>
      <c r="C245" s="42"/>
      <c r="D245" s="42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spans="1:25" ht="14.25" customHeight="1" x14ac:dyDescent="0.25">
      <c r="A246" s="4"/>
      <c r="B246" s="4"/>
      <c r="C246" s="42"/>
      <c r="D246" s="42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spans="1:25" ht="14.25" customHeight="1" x14ac:dyDescent="0.25">
      <c r="A247" s="4"/>
      <c r="B247" s="4"/>
      <c r="C247" s="42"/>
      <c r="D247" s="42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spans="1:25" ht="14.25" customHeight="1" x14ac:dyDescent="0.25">
      <c r="A248" s="4"/>
      <c r="B248" s="4"/>
      <c r="C248" s="42"/>
      <c r="D248" s="42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spans="1:25" ht="14.25" customHeight="1" x14ac:dyDescent="0.25">
      <c r="A249" s="4"/>
      <c r="B249" s="4"/>
      <c r="C249" s="42"/>
      <c r="D249" s="42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spans="1:25" ht="14.25" customHeight="1" x14ac:dyDescent="0.25">
      <c r="A250" s="4"/>
      <c r="B250" s="4"/>
      <c r="C250" s="42"/>
      <c r="D250" s="42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spans="1:25" ht="14.25" customHeight="1" x14ac:dyDescent="0.25">
      <c r="A251" s="4"/>
      <c r="B251" s="4"/>
      <c r="C251" s="42"/>
      <c r="D251" s="42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spans="1:25" ht="14.25" customHeight="1" x14ac:dyDescent="0.25">
      <c r="A252" s="4"/>
      <c r="B252" s="4"/>
      <c r="C252" s="42"/>
      <c r="D252" s="4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spans="1:25" ht="14.25" customHeight="1" x14ac:dyDescent="0.25">
      <c r="A253" s="4"/>
      <c r="B253" s="4"/>
      <c r="C253" s="42"/>
      <c r="D253" s="42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spans="1:25" ht="14.25" customHeight="1" x14ac:dyDescent="0.25">
      <c r="A254" s="4"/>
      <c r="B254" s="4"/>
      <c r="C254" s="42"/>
      <c r="D254" s="42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spans="1:25" ht="14.25" customHeight="1" x14ac:dyDescent="0.25">
      <c r="A255" s="4"/>
      <c r="B255" s="4"/>
      <c r="C255" s="42"/>
      <c r="D255" s="42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spans="1:25" ht="14.25" customHeight="1" x14ac:dyDescent="0.25">
      <c r="A256" s="4"/>
      <c r="B256" s="4"/>
      <c r="C256" s="42"/>
      <c r="D256" s="42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spans="1:25" ht="14.25" customHeight="1" x14ac:dyDescent="0.25">
      <c r="A257" s="4"/>
      <c r="B257" s="4"/>
      <c r="C257" s="42"/>
      <c r="D257" s="42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spans="1:25" ht="14.25" customHeight="1" x14ac:dyDescent="0.25">
      <c r="A258" s="4"/>
      <c r="B258" s="4"/>
      <c r="C258" s="42"/>
      <c r="D258" s="42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spans="1:25" ht="14.25" customHeight="1" x14ac:dyDescent="0.25">
      <c r="A259" s="4"/>
      <c r="B259" s="4"/>
      <c r="C259" s="42"/>
      <c r="D259" s="42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spans="1:25" ht="14.25" customHeight="1" x14ac:dyDescent="0.25">
      <c r="A260" s="4"/>
      <c r="B260" s="4"/>
      <c r="C260" s="42"/>
      <c r="D260" s="42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spans="1:25" ht="14.25" customHeight="1" x14ac:dyDescent="0.25">
      <c r="A261" s="4"/>
      <c r="B261" s="4"/>
      <c r="C261" s="42"/>
      <c r="D261" s="42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spans="1:25" ht="14.25" customHeight="1" x14ac:dyDescent="0.25">
      <c r="A262" s="4"/>
      <c r="B262" s="4"/>
      <c r="C262" s="42"/>
      <c r="D262" s="4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spans="1:25" ht="14.25" customHeight="1" x14ac:dyDescent="0.25">
      <c r="A263" s="4"/>
      <c r="B263" s="4"/>
      <c r="C263" s="42"/>
      <c r="D263" s="42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4.25" customHeight="1" x14ac:dyDescent="0.25">
      <c r="A264" s="4"/>
      <c r="B264" s="4"/>
      <c r="C264" s="42"/>
      <c r="D264" s="42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spans="1:25" ht="14.25" customHeight="1" x14ac:dyDescent="0.25">
      <c r="A265" s="4"/>
      <c r="B265" s="4"/>
      <c r="C265" s="42"/>
      <c r="D265" s="42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spans="1:25" ht="14.25" customHeight="1" x14ac:dyDescent="0.25">
      <c r="A266" s="4"/>
      <c r="B266" s="4"/>
      <c r="C266" s="42"/>
      <c r="D266" s="42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spans="1:25" ht="14.25" customHeight="1" x14ac:dyDescent="0.25">
      <c r="A267" s="4"/>
      <c r="B267" s="4"/>
      <c r="C267" s="42"/>
      <c r="D267" s="42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spans="1:25" ht="14.25" customHeight="1" x14ac:dyDescent="0.25">
      <c r="A268" s="4"/>
      <c r="B268" s="4"/>
      <c r="C268" s="42"/>
      <c r="D268" s="42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spans="1:25" ht="14.25" customHeight="1" x14ac:dyDescent="0.25">
      <c r="A269" s="4"/>
      <c r="B269" s="4"/>
      <c r="C269" s="42"/>
      <c r="D269" s="42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spans="1:25" ht="14.25" customHeight="1" x14ac:dyDescent="0.25">
      <c r="A270" s="4"/>
      <c r="B270" s="4"/>
      <c r="C270" s="42"/>
      <c r="D270" s="42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spans="1:25" ht="14.25" customHeight="1" x14ac:dyDescent="0.25">
      <c r="A271" s="4"/>
      <c r="B271" s="4"/>
      <c r="C271" s="42"/>
      <c r="D271" s="42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spans="1:25" ht="14.25" customHeight="1" x14ac:dyDescent="0.25">
      <c r="A272" s="4"/>
      <c r="B272" s="4"/>
      <c r="C272" s="42"/>
      <c r="D272" s="4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spans="1:25" ht="14.25" customHeight="1" x14ac:dyDescent="0.25">
      <c r="A273" s="4"/>
      <c r="B273" s="4"/>
      <c r="C273" s="42"/>
      <c r="D273" s="42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spans="1:25" ht="14.25" customHeight="1" x14ac:dyDescent="0.25">
      <c r="A274" s="4"/>
      <c r="B274" s="4"/>
      <c r="C274" s="42"/>
      <c r="D274" s="42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spans="1:25" ht="14.25" customHeight="1" x14ac:dyDescent="0.25">
      <c r="A275" s="4"/>
      <c r="B275" s="4"/>
      <c r="C275" s="42"/>
      <c r="D275" s="42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spans="1:25" ht="14.25" customHeight="1" x14ac:dyDescent="0.25">
      <c r="A276" s="4"/>
      <c r="B276" s="4"/>
      <c r="C276" s="42"/>
      <c r="D276" s="42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spans="1:25" ht="14.25" customHeight="1" x14ac:dyDescent="0.25">
      <c r="A277" s="4"/>
      <c r="B277" s="4"/>
      <c r="C277" s="42"/>
      <c r="D277" s="42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spans="1:25" ht="14.25" customHeight="1" x14ac:dyDescent="0.25">
      <c r="A278" s="4"/>
      <c r="B278" s="4"/>
      <c r="C278" s="42"/>
      <c r="D278" s="42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spans="1:25" ht="14.25" customHeight="1" x14ac:dyDescent="0.25">
      <c r="A279" s="4"/>
      <c r="B279" s="4"/>
      <c r="C279" s="42"/>
      <c r="D279" s="42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spans="1:25" ht="14.25" customHeight="1" x14ac:dyDescent="0.25">
      <c r="A280" s="4"/>
      <c r="B280" s="4"/>
      <c r="C280" s="42"/>
      <c r="D280" s="42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spans="1:25" ht="14.25" customHeight="1" x14ac:dyDescent="0.25">
      <c r="A281" s="4"/>
      <c r="B281" s="4"/>
      <c r="C281" s="42"/>
      <c r="D281" s="42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spans="1:25" ht="14.25" customHeight="1" x14ac:dyDescent="0.25">
      <c r="A282" s="4"/>
      <c r="B282" s="4"/>
      <c r="C282" s="42"/>
      <c r="D282" s="4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spans="1:25" ht="14.25" customHeight="1" x14ac:dyDescent="0.25">
      <c r="A283" s="4"/>
      <c r="B283" s="4"/>
      <c r="C283" s="42"/>
      <c r="D283" s="42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spans="1:25" ht="14.25" customHeight="1" x14ac:dyDescent="0.25">
      <c r="A284" s="4"/>
      <c r="B284" s="4"/>
      <c r="C284" s="42"/>
      <c r="D284" s="42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spans="1:25" ht="14.25" customHeight="1" x14ac:dyDescent="0.25">
      <c r="A285" s="4"/>
      <c r="B285" s="4"/>
      <c r="C285" s="42"/>
      <c r="D285" s="42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spans="1:25" ht="14.25" customHeight="1" x14ac:dyDescent="0.25">
      <c r="A286" s="4"/>
      <c r="B286" s="4"/>
      <c r="C286" s="42"/>
      <c r="D286" s="42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spans="1:25" ht="14.25" customHeight="1" x14ac:dyDescent="0.25">
      <c r="A287" s="4"/>
      <c r="B287" s="4"/>
      <c r="C287" s="42"/>
      <c r="D287" s="42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spans="1:25" ht="14.25" customHeight="1" x14ac:dyDescent="0.25">
      <c r="A288" s="4"/>
      <c r="B288" s="4"/>
      <c r="C288" s="42"/>
      <c r="D288" s="42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spans="1:25" ht="14.25" customHeight="1" x14ac:dyDescent="0.25">
      <c r="A289" s="4"/>
      <c r="B289" s="4"/>
      <c r="C289" s="42"/>
      <c r="D289" s="42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spans="1:25" ht="14.25" customHeight="1" x14ac:dyDescent="0.25">
      <c r="A290" s="4"/>
      <c r="B290" s="4"/>
      <c r="C290" s="42"/>
      <c r="D290" s="42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spans="1:25" ht="14.25" customHeight="1" x14ac:dyDescent="0.25">
      <c r="A291" s="4"/>
      <c r="B291" s="4"/>
      <c r="C291" s="42"/>
      <c r="D291" s="42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spans="1:25" ht="14.25" customHeight="1" x14ac:dyDescent="0.25">
      <c r="A292" s="4"/>
      <c r="B292" s="4"/>
      <c r="C292" s="42"/>
      <c r="D292" s="4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spans="1:25" ht="14.25" customHeight="1" x14ac:dyDescent="0.25">
      <c r="A293" s="4"/>
      <c r="B293" s="4"/>
      <c r="C293" s="42"/>
      <c r="D293" s="42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spans="1:25" ht="14.25" customHeight="1" x14ac:dyDescent="0.25">
      <c r="A294" s="4"/>
      <c r="B294" s="4"/>
      <c r="C294" s="42"/>
      <c r="D294" s="42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spans="1:25" ht="14.25" customHeight="1" x14ac:dyDescent="0.25">
      <c r="A295" s="4"/>
      <c r="B295" s="4"/>
      <c r="C295" s="42"/>
      <c r="D295" s="42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spans="1:25" ht="14.25" customHeight="1" x14ac:dyDescent="0.25">
      <c r="A296" s="4"/>
      <c r="B296" s="4"/>
      <c r="C296" s="42"/>
      <c r="D296" s="42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spans="1:25" ht="14.25" customHeight="1" x14ac:dyDescent="0.25">
      <c r="A297" s="4"/>
      <c r="B297" s="4"/>
      <c r="C297" s="42"/>
      <c r="D297" s="42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spans="1:25" ht="14.25" customHeight="1" x14ac:dyDescent="0.25">
      <c r="A298" s="4"/>
      <c r="B298" s="4"/>
      <c r="C298" s="42"/>
      <c r="D298" s="42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spans="1:25" ht="14.25" customHeight="1" x14ac:dyDescent="0.25">
      <c r="A299" s="4"/>
      <c r="B299" s="4"/>
      <c r="C299" s="42"/>
      <c r="D299" s="42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spans="1:25" ht="14.25" customHeight="1" x14ac:dyDescent="0.25">
      <c r="A300" s="4"/>
      <c r="B300" s="4"/>
      <c r="C300" s="42"/>
      <c r="D300" s="42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spans="1:25" ht="14.25" customHeight="1" x14ac:dyDescent="0.25">
      <c r="A301" s="4"/>
      <c r="B301" s="4"/>
      <c r="C301" s="42"/>
      <c r="D301" s="42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spans="1:25" ht="14.25" customHeight="1" x14ac:dyDescent="0.25">
      <c r="A302" s="4"/>
      <c r="B302" s="4"/>
      <c r="C302" s="42"/>
      <c r="D302" s="4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spans="1:25" ht="14.25" customHeight="1" x14ac:dyDescent="0.25">
      <c r="A303" s="4"/>
      <c r="B303" s="4"/>
      <c r="C303" s="42"/>
      <c r="D303" s="42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spans="1:25" ht="14.25" customHeight="1" x14ac:dyDescent="0.25">
      <c r="A304" s="4"/>
      <c r="B304" s="4"/>
      <c r="C304" s="42"/>
      <c r="D304" s="42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spans="1:25" ht="14.25" customHeight="1" x14ac:dyDescent="0.25">
      <c r="A305" s="4"/>
      <c r="B305" s="4"/>
      <c r="C305" s="42"/>
      <c r="D305" s="42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spans="1:25" ht="14.25" customHeight="1" x14ac:dyDescent="0.25">
      <c r="A306" s="4"/>
      <c r="B306" s="4"/>
      <c r="C306" s="42"/>
      <c r="D306" s="42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spans="1:25" ht="14.25" customHeight="1" x14ac:dyDescent="0.25">
      <c r="A307" s="4"/>
      <c r="B307" s="4"/>
      <c r="C307" s="42"/>
      <c r="D307" s="42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spans="1:25" ht="14.25" customHeight="1" x14ac:dyDescent="0.25">
      <c r="A308" s="4"/>
      <c r="B308" s="4"/>
      <c r="C308" s="42"/>
      <c r="D308" s="42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spans="1:25" ht="14.25" customHeight="1" x14ac:dyDescent="0.25">
      <c r="A309" s="4"/>
      <c r="B309" s="4"/>
      <c r="C309" s="42"/>
      <c r="D309" s="42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spans="1:25" ht="14.25" customHeight="1" x14ac:dyDescent="0.25">
      <c r="A310" s="4"/>
      <c r="B310" s="4"/>
      <c r="C310" s="42"/>
      <c r="D310" s="42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spans="1:25" ht="14.25" customHeight="1" x14ac:dyDescent="0.25">
      <c r="A311" s="4"/>
      <c r="B311" s="4"/>
      <c r="C311" s="42"/>
      <c r="D311" s="42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spans="1:25" ht="14.25" customHeight="1" x14ac:dyDescent="0.25">
      <c r="A312" s="4"/>
      <c r="B312" s="4"/>
      <c r="C312" s="42"/>
      <c r="D312" s="4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spans="1:25" ht="14.25" customHeight="1" x14ac:dyDescent="0.25">
      <c r="A313" s="4"/>
      <c r="B313" s="4"/>
      <c r="C313" s="42"/>
      <c r="D313" s="42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spans="1:25" ht="14.25" customHeight="1" x14ac:dyDescent="0.25">
      <c r="A314" s="4"/>
      <c r="B314" s="4"/>
      <c r="C314" s="42"/>
      <c r="D314" s="42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spans="1:25" ht="14.25" customHeight="1" x14ac:dyDescent="0.25">
      <c r="A315" s="4"/>
      <c r="B315" s="4"/>
      <c r="C315" s="42"/>
      <c r="D315" s="42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spans="1:25" ht="14.25" customHeight="1" x14ac:dyDescent="0.25">
      <c r="A316" s="4"/>
      <c r="B316" s="4"/>
      <c r="C316" s="42"/>
      <c r="D316" s="42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spans="1:25" ht="14.25" customHeight="1" x14ac:dyDescent="0.25">
      <c r="A317" s="4"/>
      <c r="B317" s="4"/>
      <c r="C317" s="42"/>
      <c r="D317" s="42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spans="1:25" ht="14.25" customHeight="1" x14ac:dyDescent="0.25">
      <c r="A318" s="4"/>
      <c r="B318" s="4"/>
      <c r="C318" s="42"/>
      <c r="D318" s="42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spans="1:25" ht="14.25" customHeight="1" x14ac:dyDescent="0.25">
      <c r="A319" s="4"/>
      <c r="B319" s="4"/>
      <c r="C319" s="42"/>
      <c r="D319" s="42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spans="1:25" ht="14.25" customHeight="1" x14ac:dyDescent="0.25">
      <c r="A320" s="4"/>
      <c r="B320" s="4"/>
      <c r="C320" s="42"/>
      <c r="D320" s="42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spans="1:25" ht="14.25" customHeight="1" x14ac:dyDescent="0.25">
      <c r="A321" s="4"/>
      <c r="B321" s="4"/>
      <c r="C321" s="42"/>
      <c r="D321" s="42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spans="1:25" ht="14.25" customHeight="1" x14ac:dyDescent="0.25">
      <c r="A322" s="4"/>
      <c r="B322" s="4"/>
      <c r="C322" s="42"/>
      <c r="D322" s="4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spans="1:25" ht="14.25" customHeight="1" x14ac:dyDescent="0.25">
      <c r="A323" s="4"/>
      <c r="B323" s="4"/>
      <c r="C323" s="42"/>
      <c r="D323" s="42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spans="1:25" ht="14.25" customHeight="1" x14ac:dyDescent="0.25">
      <c r="A324" s="4"/>
      <c r="B324" s="4"/>
      <c r="C324" s="42"/>
      <c r="D324" s="42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spans="1:25" ht="14.25" customHeight="1" x14ac:dyDescent="0.25">
      <c r="A325" s="4"/>
      <c r="B325" s="4"/>
      <c r="C325" s="42"/>
      <c r="D325" s="42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spans="1:25" ht="14.25" customHeight="1" x14ac:dyDescent="0.25">
      <c r="A326" s="4"/>
      <c r="B326" s="4"/>
      <c r="C326" s="42"/>
      <c r="D326" s="42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spans="1:25" ht="14.25" customHeight="1" x14ac:dyDescent="0.25">
      <c r="A327" s="4"/>
      <c r="B327" s="4"/>
      <c r="C327" s="42"/>
      <c r="D327" s="42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spans="1:25" ht="14.25" customHeight="1" x14ac:dyDescent="0.25">
      <c r="A328" s="4"/>
      <c r="B328" s="4"/>
      <c r="C328" s="42"/>
      <c r="D328" s="42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spans="1:25" ht="14.25" customHeight="1" x14ac:dyDescent="0.25">
      <c r="A329" s="4"/>
      <c r="B329" s="4"/>
      <c r="C329" s="42"/>
      <c r="D329" s="42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spans="1:25" ht="14.25" customHeight="1" x14ac:dyDescent="0.25">
      <c r="A330" s="4"/>
      <c r="B330" s="4"/>
      <c r="C330" s="42"/>
      <c r="D330" s="42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spans="1:25" ht="14.25" customHeight="1" x14ac:dyDescent="0.25">
      <c r="A331" s="4"/>
      <c r="B331" s="4"/>
      <c r="C331" s="42"/>
      <c r="D331" s="42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spans="1:25" ht="14.25" customHeight="1" x14ac:dyDescent="0.25">
      <c r="A332" s="4"/>
      <c r="B332" s="4"/>
      <c r="C332" s="42"/>
      <c r="D332" s="4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spans="1:25" ht="14.25" customHeight="1" x14ac:dyDescent="0.25">
      <c r="A333" s="4"/>
      <c r="B333" s="4"/>
      <c r="C333" s="42"/>
      <c r="D333" s="42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spans="1:25" ht="14.25" customHeight="1" x14ac:dyDescent="0.25">
      <c r="A334" s="4"/>
      <c r="B334" s="4"/>
      <c r="C334" s="42"/>
      <c r="D334" s="42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spans="1:25" ht="14.25" customHeight="1" x14ac:dyDescent="0.25">
      <c r="A335" s="4"/>
      <c r="B335" s="4"/>
      <c r="C335" s="42"/>
      <c r="D335" s="42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spans="1:25" ht="14.25" customHeight="1" x14ac:dyDescent="0.25">
      <c r="A336" s="4"/>
      <c r="B336" s="4"/>
      <c r="C336" s="42"/>
      <c r="D336" s="42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spans="1:25" ht="14.25" customHeight="1" x14ac:dyDescent="0.25">
      <c r="A337" s="4"/>
      <c r="B337" s="4"/>
      <c r="C337" s="42"/>
      <c r="D337" s="42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spans="1:25" ht="14.25" customHeight="1" x14ac:dyDescent="0.25">
      <c r="A338" s="4"/>
      <c r="B338" s="4"/>
      <c r="C338" s="42"/>
      <c r="D338" s="42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spans="1:25" ht="14.25" customHeight="1" x14ac:dyDescent="0.25">
      <c r="A339" s="4"/>
      <c r="B339" s="4"/>
      <c r="C339" s="42"/>
      <c r="D339" s="42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spans="1:25" ht="14.25" customHeight="1" x14ac:dyDescent="0.25">
      <c r="A340" s="4"/>
      <c r="B340" s="4"/>
      <c r="C340" s="42"/>
      <c r="D340" s="42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spans="1:25" ht="14.25" customHeight="1" x14ac:dyDescent="0.25">
      <c r="A341" s="4"/>
      <c r="B341" s="4"/>
      <c r="C341" s="42"/>
      <c r="D341" s="42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spans="1:25" ht="14.25" customHeight="1" x14ac:dyDescent="0.25">
      <c r="A342" s="4"/>
      <c r="B342" s="4"/>
      <c r="C342" s="42"/>
      <c r="D342" s="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spans="1:25" ht="14.25" customHeight="1" x14ac:dyDescent="0.25">
      <c r="A343" s="4"/>
      <c r="B343" s="4"/>
      <c r="C343" s="42"/>
      <c r="D343" s="42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spans="1:25" ht="14.25" customHeight="1" x14ac:dyDescent="0.25">
      <c r="A344" s="4"/>
      <c r="B344" s="4"/>
      <c r="C344" s="42"/>
      <c r="D344" s="42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spans="1:25" ht="14.25" customHeight="1" x14ac:dyDescent="0.25">
      <c r="A345" s="4"/>
      <c r="B345" s="4"/>
      <c r="C345" s="42"/>
      <c r="D345" s="42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spans="1:25" ht="14.25" customHeight="1" x14ac:dyDescent="0.25">
      <c r="A346" s="4"/>
      <c r="B346" s="4"/>
      <c r="C346" s="42"/>
      <c r="D346" s="42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spans="1:25" ht="14.25" customHeight="1" x14ac:dyDescent="0.25">
      <c r="A347" s="4"/>
      <c r="B347" s="4"/>
      <c r="C347" s="42"/>
      <c r="D347" s="42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spans="1:25" ht="14.25" customHeight="1" x14ac:dyDescent="0.25">
      <c r="A348" s="4"/>
      <c r="B348" s="4"/>
      <c r="C348" s="42"/>
      <c r="D348" s="42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spans="1:25" ht="14.25" customHeight="1" x14ac:dyDescent="0.25">
      <c r="A349" s="4"/>
      <c r="B349" s="4"/>
      <c r="C349" s="42"/>
      <c r="D349" s="42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spans="1:25" ht="14.25" customHeight="1" x14ac:dyDescent="0.25">
      <c r="A350" s="4"/>
      <c r="B350" s="4"/>
      <c r="C350" s="42"/>
      <c r="D350" s="42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spans="1:25" ht="14.25" customHeight="1" x14ac:dyDescent="0.25">
      <c r="A351" s="4"/>
      <c r="B351" s="4"/>
      <c r="C351" s="42"/>
      <c r="D351" s="42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spans="1:25" ht="14.25" customHeight="1" x14ac:dyDescent="0.25">
      <c r="A352" s="4"/>
      <c r="B352" s="4"/>
      <c r="C352" s="42"/>
      <c r="D352" s="4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spans="1:25" ht="14.25" customHeight="1" x14ac:dyDescent="0.25">
      <c r="A353" s="4"/>
      <c r="B353" s="4"/>
      <c r="C353" s="42"/>
      <c r="D353" s="42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spans="1:25" ht="14.25" customHeight="1" x14ac:dyDescent="0.25">
      <c r="A354" s="4"/>
      <c r="B354" s="4"/>
      <c r="C354" s="42"/>
      <c r="D354" s="42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spans="1:25" ht="14.25" customHeight="1" x14ac:dyDescent="0.25">
      <c r="A355" s="4"/>
      <c r="B355" s="4"/>
      <c r="C355" s="42"/>
      <c r="D355" s="42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spans="1:25" ht="14.25" customHeight="1" x14ac:dyDescent="0.25">
      <c r="A356" s="4"/>
      <c r="B356" s="4"/>
      <c r="C356" s="42"/>
      <c r="D356" s="42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spans="1:25" ht="14.25" customHeight="1" x14ac:dyDescent="0.25">
      <c r="A357" s="4"/>
      <c r="B357" s="4"/>
      <c r="C357" s="42"/>
      <c r="D357" s="42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spans="1:25" ht="14.25" customHeight="1" x14ac:dyDescent="0.25">
      <c r="A358" s="4"/>
      <c r="B358" s="4"/>
      <c r="C358" s="42"/>
      <c r="D358" s="42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spans="1:25" ht="14.25" customHeight="1" x14ac:dyDescent="0.25">
      <c r="A359" s="4"/>
      <c r="B359" s="4"/>
      <c r="C359" s="42"/>
      <c r="D359" s="42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spans="1:25" ht="14.25" customHeight="1" x14ac:dyDescent="0.25">
      <c r="A360" s="4"/>
      <c r="B360" s="4"/>
      <c r="C360" s="42"/>
      <c r="D360" s="42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spans="1:25" ht="14.25" customHeight="1" x14ac:dyDescent="0.25">
      <c r="A361" s="4"/>
      <c r="B361" s="4"/>
      <c r="C361" s="42"/>
      <c r="D361" s="42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spans="1:25" ht="14.25" customHeight="1" x14ac:dyDescent="0.25">
      <c r="A362" s="4"/>
      <c r="B362" s="4"/>
      <c r="C362" s="42"/>
      <c r="D362" s="4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spans="1:25" ht="14.25" customHeight="1" x14ac:dyDescent="0.25">
      <c r="A363" s="4"/>
      <c r="B363" s="4"/>
      <c r="C363" s="42"/>
      <c r="D363" s="42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spans="1:25" ht="14.25" customHeight="1" x14ac:dyDescent="0.25">
      <c r="A364" s="4"/>
      <c r="B364" s="4"/>
      <c r="C364" s="42"/>
      <c r="D364" s="42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spans="1:25" ht="14.25" customHeight="1" x14ac:dyDescent="0.25">
      <c r="A365" s="4"/>
      <c r="B365" s="4"/>
      <c r="C365" s="42"/>
      <c r="D365" s="42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4.25" customHeight="1" x14ac:dyDescent="0.25">
      <c r="A366" s="4"/>
      <c r="B366" s="4"/>
      <c r="C366" s="42"/>
      <c r="D366" s="42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spans="1:25" ht="14.25" customHeight="1" x14ac:dyDescent="0.25">
      <c r="A367" s="4"/>
      <c r="B367" s="4"/>
      <c r="C367" s="42"/>
      <c r="D367" s="42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spans="1:25" ht="14.25" customHeight="1" x14ac:dyDescent="0.25">
      <c r="A368" s="4"/>
      <c r="B368" s="4"/>
      <c r="C368" s="42"/>
      <c r="D368" s="42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spans="1:25" ht="14.25" customHeight="1" x14ac:dyDescent="0.25">
      <c r="A369" s="4"/>
      <c r="B369" s="4"/>
      <c r="C369" s="42"/>
      <c r="D369" s="42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spans="1:25" ht="14.25" customHeight="1" x14ac:dyDescent="0.25">
      <c r="A370" s="4"/>
      <c r="B370" s="4"/>
      <c r="C370" s="42"/>
      <c r="D370" s="42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spans="1:25" ht="14.25" customHeight="1" x14ac:dyDescent="0.25">
      <c r="A371" s="4"/>
      <c r="B371" s="4"/>
      <c r="C371" s="42"/>
      <c r="D371" s="42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spans="1:25" ht="14.25" customHeight="1" x14ac:dyDescent="0.25">
      <c r="A372" s="4"/>
      <c r="B372" s="4"/>
      <c r="C372" s="42"/>
      <c r="D372" s="4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spans="1:25" ht="14.25" customHeight="1" x14ac:dyDescent="0.25">
      <c r="A373" s="4"/>
      <c r="B373" s="4"/>
      <c r="C373" s="42"/>
      <c r="D373" s="42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spans="1:25" ht="14.25" customHeight="1" x14ac:dyDescent="0.25">
      <c r="A374" s="4"/>
      <c r="B374" s="4"/>
      <c r="C374" s="42"/>
      <c r="D374" s="42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spans="1:25" ht="14.25" customHeight="1" x14ac:dyDescent="0.25">
      <c r="A375" s="4"/>
      <c r="B375" s="4"/>
      <c r="C375" s="42"/>
      <c r="D375" s="42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spans="1:25" ht="14.25" customHeight="1" x14ac:dyDescent="0.25">
      <c r="A376" s="4"/>
      <c r="B376" s="4"/>
      <c r="C376" s="42"/>
      <c r="D376" s="42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spans="1:25" ht="14.25" customHeight="1" x14ac:dyDescent="0.25">
      <c r="A377" s="4"/>
      <c r="B377" s="4"/>
      <c r="C377" s="42"/>
      <c r="D377" s="42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spans="1:25" ht="14.25" customHeight="1" x14ac:dyDescent="0.25">
      <c r="A378" s="4"/>
      <c r="B378" s="4"/>
      <c r="C378" s="42"/>
      <c r="D378" s="42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spans="1:25" ht="14.25" customHeight="1" x14ac:dyDescent="0.25">
      <c r="A379" s="4"/>
      <c r="B379" s="4"/>
      <c r="C379" s="42"/>
      <c r="D379" s="42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spans="1:25" ht="14.25" customHeight="1" x14ac:dyDescent="0.25">
      <c r="A380" s="4"/>
      <c r="B380" s="4"/>
      <c r="C380" s="42"/>
      <c r="D380" s="42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spans="1:25" ht="14.25" customHeight="1" x14ac:dyDescent="0.25">
      <c r="A381" s="4"/>
      <c r="B381" s="4"/>
      <c r="C381" s="42"/>
      <c r="D381" s="42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spans="1:25" ht="14.25" customHeight="1" x14ac:dyDescent="0.25">
      <c r="A382" s="4"/>
      <c r="B382" s="4"/>
      <c r="C382" s="42"/>
      <c r="D382" s="4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spans="1:25" ht="14.25" customHeight="1" x14ac:dyDescent="0.25">
      <c r="A383" s="4"/>
      <c r="B383" s="4"/>
      <c r="C383" s="42"/>
      <c r="D383" s="42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spans="1:25" ht="14.25" customHeight="1" x14ac:dyDescent="0.25">
      <c r="A384" s="4"/>
      <c r="B384" s="4"/>
      <c r="C384" s="42"/>
      <c r="D384" s="42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spans="1:25" ht="14.25" customHeight="1" x14ac:dyDescent="0.25">
      <c r="A385" s="4"/>
      <c r="B385" s="4"/>
      <c r="C385" s="42"/>
      <c r="D385" s="42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spans="1:25" ht="14.25" customHeight="1" x14ac:dyDescent="0.25">
      <c r="A386" s="4"/>
      <c r="B386" s="4"/>
      <c r="C386" s="42"/>
      <c r="D386" s="42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spans="1:25" ht="14.25" customHeight="1" x14ac:dyDescent="0.25">
      <c r="A387" s="4"/>
      <c r="B387" s="4"/>
      <c r="C387" s="42"/>
      <c r="D387" s="42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spans="1:25" ht="14.25" customHeight="1" x14ac:dyDescent="0.25">
      <c r="A388" s="4"/>
      <c r="B388" s="4"/>
      <c r="C388" s="42"/>
      <c r="D388" s="42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spans="1:25" ht="14.25" customHeight="1" x14ac:dyDescent="0.25">
      <c r="A389" s="4"/>
      <c r="B389" s="4"/>
      <c r="C389" s="42"/>
      <c r="D389" s="42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spans="1:25" ht="14.25" customHeight="1" x14ac:dyDescent="0.25">
      <c r="A390" s="4"/>
      <c r="B390" s="4"/>
      <c r="C390" s="42"/>
      <c r="D390" s="42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spans="1:25" ht="14.25" customHeight="1" x14ac:dyDescent="0.25">
      <c r="A391" s="4"/>
      <c r="B391" s="4"/>
      <c r="C391" s="42"/>
      <c r="D391" s="42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spans="1:25" ht="14.25" customHeight="1" x14ac:dyDescent="0.25">
      <c r="A392" s="4"/>
      <c r="B392" s="4"/>
      <c r="C392" s="42"/>
      <c r="D392" s="4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spans="1:25" ht="14.25" customHeight="1" x14ac:dyDescent="0.25">
      <c r="A393" s="4"/>
      <c r="B393" s="4"/>
      <c r="C393" s="42"/>
      <c r="D393" s="42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spans="1:25" ht="14.25" customHeight="1" x14ac:dyDescent="0.25">
      <c r="A394" s="4"/>
      <c r="B394" s="4"/>
      <c r="C394" s="42"/>
      <c r="D394" s="42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spans="1:25" ht="14.25" customHeight="1" x14ac:dyDescent="0.25">
      <c r="A395" s="4"/>
      <c r="B395" s="4"/>
      <c r="C395" s="42"/>
      <c r="D395" s="42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spans="1:25" ht="14.25" customHeight="1" x14ac:dyDescent="0.25">
      <c r="A396" s="4"/>
      <c r="B396" s="4"/>
      <c r="C396" s="42"/>
      <c r="D396" s="42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spans="1:25" ht="14.25" customHeight="1" x14ac:dyDescent="0.25">
      <c r="A397" s="4"/>
      <c r="B397" s="4"/>
      <c r="C397" s="42"/>
      <c r="D397" s="42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spans="1:25" ht="14.25" customHeight="1" x14ac:dyDescent="0.25">
      <c r="A398" s="4"/>
      <c r="B398" s="4"/>
      <c r="C398" s="42"/>
      <c r="D398" s="42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spans="1:25" ht="14.25" customHeight="1" x14ac:dyDescent="0.25">
      <c r="A399" s="4"/>
      <c r="B399" s="4"/>
      <c r="C399" s="42"/>
      <c r="D399" s="42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14.25" customHeight="1" x14ac:dyDescent="0.25">
      <c r="A400" s="4"/>
      <c r="B400" s="4"/>
      <c r="C400" s="42"/>
      <c r="D400" s="42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spans="1:25" ht="14.25" customHeight="1" x14ac:dyDescent="0.25">
      <c r="A401" s="4"/>
      <c r="B401" s="4"/>
      <c r="C401" s="42"/>
      <c r="D401" s="42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spans="1:25" ht="14.25" customHeight="1" x14ac:dyDescent="0.25">
      <c r="A402" s="4"/>
      <c r="B402" s="4"/>
      <c r="C402" s="42"/>
      <c r="D402" s="4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spans="1:25" ht="14.25" customHeight="1" x14ac:dyDescent="0.25">
      <c r="A403" s="4"/>
      <c r="B403" s="4"/>
      <c r="C403" s="42"/>
      <c r="D403" s="42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spans="1:25" ht="14.25" customHeight="1" x14ac:dyDescent="0.25">
      <c r="A404" s="4"/>
      <c r="B404" s="4"/>
      <c r="C404" s="42"/>
      <c r="D404" s="42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spans="1:25" ht="14.25" customHeight="1" x14ac:dyDescent="0.25">
      <c r="A405" s="4"/>
      <c r="B405" s="4"/>
      <c r="C405" s="42"/>
      <c r="D405" s="42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spans="1:25" ht="14.25" customHeight="1" x14ac:dyDescent="0.25">
      <c r="A406" s="4"/>
      <c r="B406" s="4"/>
      <c r="C406" s="42"/>
      <c r="D406" s="42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spans="1:25" ht="14.25" customHeight="1" x14ac:dyDescent="0.25">
      <c r="A407" s="4"/>
      <c r="B407" s="4"/>
      <c r="C407" s="42"/>
      <c r="D407" s="42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spans="1:25" ht="14.25" customHeight="1" x14ac:dyDescent="0.25">
      <c r="A408" s="4"/>
      <c r="B408" s="4"/>
      <c r="C408" s="42"/>
      <c r="D408" s="42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spans="1:25" ht="14.25" customHeight="1" x14ac:dyDescent="0.25">
      <c r="A409" s="4"/>
      <c r="B409" s="4"/>
      <c r="C409" s="42"/>
      <c r="D409" s="42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spans="1:25" ht="14.25" customHeight="1" x14ac:dyDescent="0.25">
      <c r="A410" s="4"/>
      <c r="B410" s="4"/>
      <c r="C410" s="42"/>
      <c r="D410" s="42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spans="1:25" ht="14.25" customHeight="1" x14ac:dyDescent="0.25">
      <c r="A411" s="4"/>
      <c r="B411" s="4"/>
      <c r="C411" s="42"/>
      <c r="D411" s="42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spans="1:25" ht="14.25" customHeight="1" x14ac:dyDescent="0.25">
      <c r="A412" s="4"/>
      <c r="B412" s="4"/>
      <c r="C412" s="42"/>
      <c r="D412" s="4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spans="1:25" ht="14.25" customHeight="1" x14ac:dyDescent="0.25">
      <c r="A413" s="4"/>
      <c r="B413" s="4"/>
      <c r="C413" s="42"/>
      <c r="D413" s="42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spans="1:25" ht="14.25" customHeight="1" x14ac:dyDescent="0.25">
      <c r="A414" s="4"/>
      <c r="B414" s="4"/>
      <c r="C414" s="42"/>
      <c r="D414" s="42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spans="1:25" ht="14.25" customHeight="1" x14ac:dyDescent="0.25">
      <c r="A415" s="4"/>
      <c r="B415" s="4"/>
      <c r="C415" s="42"/>
      <c r="D415" s="42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spans="1:25" ht="14.25" customHeight="1" x14ac:dyDescent="0.25">
      <c r="A416" s="4"/>
      <c r="B416" s="4"/>
      <c r="C416" s="42"/>
      <c r="D416" s="42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spans="1:25" ht="14.25" customHeight="1" x14ac:dyDescent="0.25">
      <c r="A417" s="4"/>
      <c r="B417" s="4"/>
      <c r="C417" s="42"/>
      <c r="D417" s="42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spans="1:25" ht="14.25" customHeight="1" x14ac:dyDescent="0.25">
      <c r="A418" s="4"/>
      <c r="B418" s="4"/>
      <c r="C418" s="42"/>
      <c r="D418" s="42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spans="1:25" ht="14.25" customHeight="1" x14ac:dyDescent="0.25">
      <c r="A419" s="4"/>
      <c r="B419" s="4"/>
      <c r="C419" s="42"/>
      <c r="D419" s="42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spans="1:25" ht="14.25" customHeight="1" x14ac:dyDescent="0.25">
      <c r="A420" s="4"/>
      <c r="B420" s="4"/>
      <c r="C420" s="42"/>
      <c r="D420" s="42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spans="1:25" ht="14.25" customHeight="1" x14ac:dyDescent="0.25">
      <c r="A421" s="4"/>
      <c r="B421" s="4"/>
      <c r="C421" s="42"/>
      <c r="D421" s="42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spans="1:25" ht="14.25" customHeight="1" x14ac:dyDescent="0.25">
      <c r="A422" s="4"/>
      <c r="B422" s="4"/>
      <c r="C422" s="42"/>
      <c r="D422" s="4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spans="1:25" ht="14.25" customHeight="1" x14ac:dyDescent="0.25">
      <c r="A423" s="4"/>
      <c r="B423" s="4"/>
      <c r="C423" s="42"/>
      <c r="D423" s="42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spans="1:25" ht="14.25" customHeight="1" x14ac:dyDescent="0.25">
      <c r="A424" s="4"/>
      <c r="B424" s="4"/>
      <c r="C424" s="42"/>
      <c r="D424" s="42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spans="1:25" ht="14.25" customHeight="1" x14ac:dyDescent="0.25">
      <c r="A425" s="4"/>
      <c r="B425" s="4"/>
      <c r="C425" s="42"/>
      <c r="D425" s="42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spans="1:25" ht="14.25" customHeight="1" x14ac:dyDescent="0.25">
      <c r="A426" s="4"/>
      <c r="B426" s="4"/>
      <c r="C426" s="42"/>
      <c r="D426" s="42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spans="1:25" ht="14.25" customHeight="1" x14ac:dyDescent="0.25">
      <c r="A427" s="4"/>
      <c r="B427" s="4"/>
      <c r="C427" s="42"/>
      <c r="D427" s="42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spans="1:25" ht="14.25" customHeight="1" x14ac:dyDescent="0.25">
      <c r="A428" s="4"/>
      <c r="B428" s="4"/>
      <c r="C428" s="42"/>
      <c r="D428" s="42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spans="1:25" ht="14.25" customHeight="1" x14ac:dyDescent="0.25">
      <c r="A429" s="4"/>
      <c r="B429" s="4"/>
      <c r="C429" s="42"/>
      <c r="D429" s="42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spans="1:25" ht="14.25" customHeight="1" x14ac:dyDescent="0.25">
      <c r="A430" s="4"/>
      <c r="B430" s="4"/>
      <c r="C430" s="42"/>
      <c r="D430" s="42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spans="1:25" ht="14.25" customHeight="1" x14ac:dyDescent="0.25">
      <c r="A431" s="4"/>
      <c r="B431" s="4"/>
      <c r="C431" s="42"/>
      <c r="D431" s="42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spans="1:25" ht="14.25" customHeight="1" x14ac:dyDescent="0.25">
      <c r="A432" s="4"/>
      <c r="B432" s="4"/>
      <c r="C432" s="42"/>
      <c r="D432" s="4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spans="1:25" ht="14.25" customHeight="1" x14ac:dyDescent="0.25">
      <c r="A433" s="4"/>
      <c r="B433" s="4"/>
      <c r="C433" s="42"/>
      <c r="D433" s="42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14.25" customHeight="1" x14ac:dyDescent="0.25">
      <c r="A434" s="4"/>
      <c r="B434" s="4"/>
      <c r="C434" s="42"/>
      <c r="D434" s="42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spans="1:25" ht="14.25" customHeight="1" x14ac:dyDescent="0.25">
      <c r="A435" s="4"/>
      <c r="B435" s="4"/>
      <c r="C435" s="42"/>
      <c r="D435" s="42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spans="1:25" ht="14.25" customHeight="1" x14ac:dyDescent="0.25">
      <c r="A436" s="4"/>
      <c r="B436" s="4"/>
      <c r="C436" s="42"/>
      <c r="D436" s="42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spans="1:25" ht="14.25" customHeight="1" x14ac:dyDescent="0.25">
      <c r="A437" s="4"/>
      <c r="B437" s="4"/>
      <c r="C437" s="42"/>
      <c r="D437" s="42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spans="1:25" ht="14.25" customHeight="1" x14ac:dyDescent="0.25">
      <c r="A438" s="4"/>
      <c r="B438" s="4"/>
      <c r="C438" s="42"/>
      <c r="D438" s="42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spans="1:25" ht="14.25" customHeight="1" x14ac:dyDescent="0.25">
      <c r="A439" s="4"/>
      <c r="B439" s="4"/>
      <c r="C439" s="42"/>
      <c r="D439" s="42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spans="1:25" ht="14.25" customHeight="1" x14ac:dyDescent="0.25">
      <c r="A440" s="4"/>
      <c r="B440" s="4"/>
      <c r="C440" s="42"/>
      <c r="D440" s="42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spans="1:25" ht="14.25" customHeight="1" x14ac:dyDescent="0.25">
      <c r="A441" s="4"/>
      <c r="B441" s="4"/>
      <c r="C441" s="42"/>
      <c r="D441" s="42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spans="1:25" ht="14.25" customHeight="1" x14ac:dyDescent="0.25">
      <c r="A442" s="4"/>
      <c r="B442" s="4"/>
      <c r="C442" s="42"/>
      <c r="D442" s="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spans="1:25" ht="14.25" customHeight="1" x14ac:dyDescent="0.25">
      <c r="A443" s="4"/>
      <c r="B443" s="4"/>
      <c r="C443" s="42"/>
      <c r="D443" s="42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spans="1:25" ht="14.25" customHeight="1" x14ac:dyDescent="0.25">
      <c r="A444" s="4"/>
      <c r="B444" s="4"/>
      <c r="C444" s="42"/>
      <c r="D444" s="42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spans="1:25" ht="14.25" customHeight="1" x14ac:dyDescent="0.25">
      <c r="A445" s="4"/>
      <c r="B445" s="4"/>
      <c r="C445" s="42"/>
      <c r="D445" s="42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spans="1:25" ht="14.25" customHeight="1" x14ac:dyDescent="0.25">
      <c r="A446" s="4"/>
      <c r="B446" s="4"/>
      <c r="C446" s="42"/>
      <c r="D446" s="42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spans="1:25" ht="14.25" customHeight="1" x14ac:dyDescent="0.25">
      <c r="A447" s="4"/>
      <c r="B447" s="4"/>
      <c r="C447" s="42"/>
      <c r="D447" s="42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spans="1:25" ht="14.25" customHeight="1" x14ac:dyDescent="0.25">
      <c r="A448" s="4"/>
      <c r="B448" s="4"/>
      <c r="C448" s="42"/>
      <c r="D448" s="42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spans="1:25" ht="14.25" customHeight="1" x14ac:dyDescent="0.25">
      <c r="A449" s="4"/>
      <c r="B449" s="4"/>
      <c r="C449" s="42"/>
      <c r="D449" s="42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spans="1:25" ht="14.25" customHeight="1" x14ac:dyDescent="0.25">
      <c r="A450" s="4"/>
      <c r="B450" s="4"/>
      <c r="C450" s="42"/>
      <c r="D450" s="42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spans="1:25" ht="14.25" customHeight="1" x14ac:dyDescent="0.25">
      <c r="A451" s="4"/>
      <c r="B451" s="4"/>
      <c r="C451" s="42"/>
      <c r="D451" s="42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spans="1:25" ht="14.25" customHeight="1" x14ac:dyDescent="0.25">
      <c r="A452" s="4"/>
      <c r="B452" s="4"/>
      <c r="C452" s="42"/>
      <c r="D452" s="4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spans="1:25" ht="14.25" customHeight="1" x14ac:dyDescent="0.25">
      <c r="A453" s="4"/>
      <c r="B453" s="4"/>
      <c r="C453" s="42"/>
      <c r="D453" s="42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spans="1:25" ht="14.25" customHeight="1" x14ac:dyDescent="0.25">
      <c r="A454" s="4"/>
      <c r="B454" s="4"/>
      <c r="C454" s="42"/>
      <c r="D454" s="42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spans="1:25" ht="14.25" customHeight="1" x14ac:dyDescent="0.25">
      <c r="A455" s="4"/>
      <c r="B455" s="4"/>
      <c r="C455" s="42"/>
      <c r="D455" s="42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spans="1:25" ht="14.25" customHeight="1" x14ac:dyDescent="0.25">
      <c r="A456" s="4"/>
      <c r="B456" s="4"/>
      <c r="C456" s="42"/>
      <c r="D456" s="42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spans="1:25" ht="14.25" customHeight="1" x14ac:dyDescent="0.25">
      <c r="A457" s="4"/>
      <c r="B457" s="4"/>
      <c r="C457" s="42"/>
      <c r="D457" s="42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spans="1:25" ht="14.25" customHeight="1" x14ac:dyDescent="0.25">
      <c r="A458" s="4"/>
      <c r="B458" s="4"/>
      <c r="C458" s="42"/>
      <c r="D458" s="42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spans="1:25" ht="14.25" customHeight="1" x14ac:dyDescent="0.25">
      <c r="A459" s="4"/>
      <c r="B459" s="4"/>
      <c r="C459" s="42"/>
      <c r="D459" s="42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spans="1:25" ht="14.25" customHeight="1" x14ac:dyDescent="0.25">
      <c r="A460" s="4"/>
      <c r="B460" s="4"/>
      <c r="C460" s="42"/>
      <c r="D460" s="42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spans="1:25" ht="14.25" customHeight="1" x14ac:dyDescent="0.25">
      <c r="A461" s="4"/>
      <c r="B461" s="4"/>
      <c r="C461" s="42"/>
      <c r="D461" s="42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spans="1:25" ht="14.25" customHeight="1" x14ac:dyDescent="0.25">
      <c r="A462" s="4"/>
      <c r="B462" s="4"/>
      <c r="C462" s="42"/>
      <c r="D462" s="4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spans="1:25" ht="14.25" customHeight="1" x14ac:dyDescent="0.25">
      <c r="A463" s="4"/>
      <c r="B463" s="4"/>
      <c r="C463" s="42"/>
      <c r="D463" s="42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spans="1:25" ht="14.25" customHeight="1" x14ac:dyDescent="0.25">
      <c r="A464" s="4"/>
      <c r="B464" s="4"/>
      <c r="C464" s="42"/>
      <c r="D464" s="42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spans="1:25" ht="14.25" customHeight="1" x14ac:dyDescent="0.25">
      <c r="A465" s="4"/>
      <c r="B465" s="4"/>
      <c r="C465" s="42"/>
      <c r="D465" s="42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spans="1:25" ht="14.25" customHeight="1" x14ac:dyDescent="0.25">
      <c r="A466" s="4"/>
      <c r="B466" s="4"/>
      <c r="C466" s="42"/>
      <c r="D466" s="42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spans="1:25" ht="14.25" customHeight="1" x14ac:dyDescent="0.25">
      <c r="A467" s="4"/>
      <c r="B467" s="4"/>
      <c r="C467" s="42"/>
      <c r="D467" s="42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4.25" customHeight="1" x14ac:dyDescent="0.25">
      <c r="A468" s="4"/>
      <c r="B468" s="4"/>
      <c r="C468" s="42"/>
      <c r="D468" s="42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4.25" customHeight="1" x14ac:dyDescent="0.25">
      <c r="A469" s="4"/>
      <c r="B469" s="4"/>
      <c r="C469" s="42"/>
      <c r="D469" s="42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4.25" customHeight="1" x14ac:dyDescent="0.25">
      <c r="A470" s="4"/>
      <c r="B470" s="4"/>
      <c r="C470" s="42"/>
      <c r="D470" s="42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spans="1:25" ht="14.25" customHeight="1" x14ac:dyDescent="0.25">
      <c r="A471" s="4"/>
      <c r="B471" s="4"/>
      <c r="C471" s="42"/>
      <c r="D471" s="42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4.25" customHeight="1" x14ac:dyDescent="0.25">
      <c r="A472" s="4"/>
      <c r="B472" s="4"/>
      <c r="C472" s="42"/>
      <c r="D472" s="4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4.25" customHeight="1" x14ac:dyDescent="0.25">
      <c r="A473" s="4"/>
      <c r="B473" s="4"/>
      <c r="C473" s="42"/>
      <c r="D473" s="42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4.25" customHeight="1" x14ac:dyDescent="0.25">
      <c r="A474" s="4"/>
      <c r="B474" s="4"/>
      <c r="C474" s="42"/>
      <c r="D474" s="42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spans="1:25" ht="14.25" customHeight="1" x14ac:dyDescent="0.25">
      <c r="A475" s="4"/>
      <c r="B475" s="4"/>
      <c r="C475" s="42"/>
      <c r="D475" s="42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spans="1:25" ht="14.25" customHeight="1" x14ac:dyDescent="0.25">
      <c r="A476" s="4"/>
      <c r="B476" s="4"/>
      <c r="C476" s="42"/>
      <c r="D476" s="42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spans="1:25" ht="14.25" customHeight="1" x14ac:dyDescent="0.25">
      <c r="A477" s="4"/>
      <c r="B477" s="4"/>
      <c r="C477" s="42"/>
      <c r="D477" s="42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4.25" customHeight="1" x14ac:dyDescent="0.25">
      <c r="A478" s="4"/>
      <c r="B478" s="4"/>
      <c r="C478" s="42"/>
      <c r="D478" s="42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4.25" customHeight="1" x14ac:dyDescent="0.25">
      <c r="A479" s="4"/>
      <c r="B479" s="4"/>
      <c r="C479" s="42"/>
      <c r="D479" s="42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4.25" customHeight="1" x14ac:dyDescent="0.25">
      <c r="A480" s="4"/>
      <c r="B480" s="4"/>
      <c r="C480" s="42"/>
      <c r="D480" s="42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4.25" customHeight="1" x14ac:dyDescent="0.25">
      <c r="A481" s="4"/>
      <c r="B481" s="4"/>
      <c r="C481" s="42"/>
      <c r="D481" s="42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4.25" customHeight="1" x14ac:dyDescent="0.25">
      <c r="A482" s="4"/>
      <c r="B482" s="4"/>
      <c r="C482" s="42"/>
      <c r="D482" s="4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14.25" customHeight="1" x14ac:dyDescent="0.25">
      <c r="A483" s="4"/>
      <c r="B483" s="4"/>
      <c r="C483" s="42"/>
      <c r="D483" s="42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spans="1:25" ht="14.25" customHeight="1" x14ac:dyDescent="0.25">
      <c r="A484" s="4"/>
      <c r="B484" s="4"/>
      <c r="C484" s="42"/>
      <c r="D484" s="42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spans="1:25" ht="14.25" customHeight="1" x14ac:dyDescent="0.25">
      <c r="A485" s="4"/>
      <c r="B485" s="4"/>
      <c r="C485" s="42"/>
      <c r="D485" s="42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spans="1:25" ht="14.25" customHeight="1" x14ac:dyDescent="0.25">
      <c r="A486" s="4"/>
      <c r="B486" s="4"/>
      <c r="C486" s="42"/>
      <c r="D486" s="42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spans="1:25" ht="14.25" customHeight="1" x14ac:dyDescent="0.25">
      <c r="A487" s="4"/>
      <c r="B487" s="4"/>
      <c r="C487" s="42"/>
      <c r="D487" s="42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spans="1:25" ht="14.25" customHeight="1" x14ac:dyDescent="0.25">
      <c r="A488" s="4"/>
      <c r="B488" s="4"/>
      <c r="C488" s="42"/>
      <c r="D488" s="42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spans="1:25" ht="14.25" customHeight="1" x14ac:dyDescent="0.25">
      <c r="A489" s="4"/>
      <c r="B489" s="4"/>
      <c r="C489" s="42"/>
      <c r="D489" s="42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spans="1:25" ht="14.25" customHeight="1" x14ac:dyDescent="0.25">
      <c r="A490" s="4"/>
      <c r="B490" s="4"/>
      <c r="C490" s="42"/>
      <c r="D490" s="42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spans="1:25" ht="14.25" customHeight="1" x14ac:dyDescent="0.25">
      <c r="A491" s="4"/>
      <c r="B491" s="4"/>
      <c r="C491" s="42"/>
      <c r="D491" s="42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spans="1:25" ht="14.25" customHeight="1" x14ac:dyDescent="0.25">
      <c r="A492" s="4"/>
      <c r="B492" s="4"/>
      <c r="C492" s="42"/>
      <c r="D492" s="4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spans="1:25" ht="14.25" customHeight="1" x14ac:dyDescent="0.25">
      <c r="A493" s="4"/>
      <c r="B493" s="4"/>
      <c r="C493" s="42"/>
      <c r="D493" s="42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spans="1:25" ht="14.25" customHeight="1" x14ac:dyDescent="0.25">
      <c r="A494" s="4"/>
      <c r="B494" s="4"/>
      <c r="C494" s="42"/>
      <c r="D494" s="42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spans="1:25" ht="14.25" customHeight="1" x14ac:dyDescent="0.25">
      <c r="A495" s="4"/>
      <c r="B495" s="4"/>
      <c r="C495" s="42"/>
      <c r="D495" s="42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spans="1:25" ht="14.25" customHeight="1" x14ac:dyDescent="0.25">
      <c r="A496" s="4"/>
      <c r="B496" s="4"/>
      <c r="C496" s="42"/>
      <c r="D496" s="42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spans="1:25" ht="14.25" customHeight="1" x14ac:dyDescent="0.25">
      <c r="A497" s="4"/>
      <c r="B497" s="4"/>
      <c r="C497" s="42"/>
      <c r="D497" s="42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spans="1:25" ht="14.25" customHeight="1" x14ac:dyDescent="0.25">
      <c r="A498" s="4"/>
      <c r="B498" s="4"/>
      <c r="C498" s="42"/>
      <c r="D498" s="42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spans="1:25" ht="14.25" customHeight="1" x14ac:dyDescent="0.25">
      <c r="A499" s="4"/>
      <c r="B499" s="4"/>
      <c r="C499" s="42"/>
      <c r="D499" s="42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spans="1:25" ht="14.25" customHeight="1" x14ac:dyDescent="0.25">
      <c r="A500" s="4"/>
      <c r="B500" s="4"/>
      <c r="C500" s="42"/>
      <c r="D500" s="42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spans="1:25" ht="14.25" customHeight="1" x14ac:dyDescent="0.25">
      <c r="A501" s="4"/>
      <c r="B501" s="4"/>
      <c r="C501" s="42"/>
      <c r="D501" s="42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spans="1:25" ht="14.25" customHeight="1" x14ac:dyDescent="0.25">
      <c r="A502" s="4"/>
      <c r="B502" s="4"/>
      <c r="C502" s="42"/>
      <c r="D502" s="4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spans="1:25" ht="14.25" customHeight="1" x14ac:dyDescent="0.25">
      <c r="A503" s="4"/>
      <c r="B503" s="4"/>
      <c r="C503" s="42"/>
      <c r="D503" s="42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spans="1:25" ht="14.25" customHeight="1" x14ac:dyDescent="0.25">
      <c r="A504" s="4"/>
      <c r="B504" s="4"/>
      <c r="C504" s="42"/>
      <c r="D504" s="42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spans="1:25" ht="14.25" customHeight="1" x14ac:dyDescent="0.25">
      <c r="A505" s="4"/>
      <c r="B505" s="4"/>
      <c r="C505" s="42"/>
      <c r="D505" s="42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spans="1:25" ht="14.25" customHeight="1" x14ac:dyDescent="0.25">
      <c r="A506" s="4"/>
      <c r="B506" s="4"/>
      <c r="C506" s="42"/>
      <c r="D506" s="42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spans="1:25" ht="14.25" customHeight="1" x14ac:dyDescent="0.25">
      <c r="A507" s="4"/>
      <c r="B507" s="4"/>
      <c r="C507" s="42"/>
      <c r="D507" s="42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spans="1:25" ht="14.25" customHeight="1" x14ac:dyDescent="0.25">
      <c r="A508" s="4"/>
      <c r="B508" s="4"/>
      <c r="C508" s="42"/>
      <c r="D508" s="42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spans="1:25" ht="14.25" customHeight="1" x14ac:dyDescent="0.25">
      <c r="A509" s="4"/>
      <c r="B509" s="4"/>
      <c r="C509" s="42"/>
      <c r="D509" s="42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spans="1:25" ht="14.25" customHeight="1" x14ac:dyDescent="0.25">
      <c r="A510" s="4"/>
      <c r="B510" s="4"/>
      <c r="C510" s="42"/>
      <c r="D510" s="42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spans="1:25" ht="14.25" customHeight="1" x14ac:dyDescent="0.25">
      <c r="A511" s="4"/>
      <c r="B511" s="4"/>
      <c r="C511" s="42"/>
      <c r="D511" s="42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spans="1:25" ht="14.25" customHeight="1" x14ac:dyDescent="0.25">
      <c r="A512" s="4"/>
      <c r="B512" s="4"/>
      <c r="C512" s="42"/>
      <c r="D512" s="4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spans="1:25" ht="14.25" customHeight="1" x14ac:dyDescent="0.25">
      <c r="A513" s="4"/>
      <c r="B513" s="4"/>
      <c r="C513" s="42"/>
      <c r="D513" s="42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spans="1:25" ht="14.25" customHeight="1" x14ac:dyDescent="0.25">
      <c r="A514" s="4"/>
      <c r="B514" s="4"/>
      <c r="C514" s="42"/>
      <c r="D514" s="42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spans="1:25" ht="14.25" customHeight="1" x14ac:dyDescent="0.25">
      <c r="A515" s="4"/>
      <c r="B515" s="4"/>
      <c r="C515" s="42"/>
      <c r="D515" s="42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spans="1:25" ht="14.25" customHeight="1" x14ac:dyDescent="0.25">
      <c r="A516" s="4"/>
      <c r="B516" s="4"/>
      <c r="C516" s="42"/>
      <c r="D516" s="42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spans="1:25" ht="14.25" customHeight="1" x14ac:dyDescent="0.25">
      <c r="A517" s="4"/>
      <c r="B517" s="4"/>
      <c r="C517" s="42"/>
      <c r="D517" s="42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spans="1:25" ht="14.25" customHeight="1" x14ac:dyDescent="0.25">
      <c r="A518" s="4"/>
      <c r="B518" s="4"/>
      <c r="C518" s="42"/>
      <c r="D518" s="42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4.25" customHeight="1" x14ac:dyDescent="0.25">
      <c r="A519" s="4"/>
      <c r="B519" s="4"/>
      <c r="C519" s="42"/>
      <c r="D519" s="42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spans="1:25" ht="14.25" customHeight="1" x14ac:dyDescent="0.25">
      <c r="A520" s="4"/>
      <c r="B520" s="4"/>
      <c r="C520" s="42"/>
      <c r="D520" s="42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spans="1:25" ht="14.25" customHeight="1" x14ac:dyDescent="0.25">
      <c r="A521" s="4"/>
      <c r="B521" s="4"/>
      <c r="C521" s="42"/>
      <c r="D521" s="42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spans="1:25" ht="14.25" customHeight="1" x14ac:dyDescent="0.25">
      <c r="A522" s="4"/>
      <c r="B522" s="4"/>
      <c r="C522" s="42"/>
      <c r="D522" s="4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spans="1:25" ht="14.25" customHeight="1" x14ac:dyDescent="0.25">
      <c r="A523" s="4"/>
      <c r="B523" s="4"/>
      <c r="C523" s="42"/>
      <c r="D523" s="42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spans="1:25" ht="14.25" customHeight="1" x14ac:dyDescent="0.25">
      <c r="A524" s="4"/>
      <c r="B524" s="4"/>
      <c r="C524" s="42"/>
      <c r="D524" s="42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spans="1:25" ht="14.25" customHeight="1" x14ac:dyDescent="0.25">
      <c r="A525" s="4"/>
      <c r="B525" s="4"/>
      <c r="C525" s="42"/>
      <c r="D525" s="42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spans="1:25" ht="14.25" customHeight="1" x14ac:dyDescent="0.25">
      <c r="A526" s="4"/>
      <c r="B526" s="4"/>
      <c r="C526" s="42"/>
      <c r="D526" s="42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spans="1:25" ht="14.25" customHeight="1" x14ac:dyDescent="0.25">
      <c r="A527" s="4"/>
      <c r="B527" s="4"/>
      <c r="C527" s="42"/>
      <c r="D527" s="42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spans="1:25" ht="14.25" customHeight="1" x14ac:dyDescent="0.25">
      <c r="A528" s="4"/>
      <c r="B528" s="4"/>
      <c r="C528" s="42"/>
      <c r="D528" s="42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spans="1:25" ht="14.25" customHeight="1" x14ac:dyDescent="0.25">
      <c r="A529" s="4"/>
      <c r="B529" s="4"/>
      <c r="C529" s="42"/>
      <c r="D529" s="42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spans="1:25" ht="14.25" customHeight="1" x14ac:dyDescent="0.25">
      <c r="A530" s="4"/>
      <c r="B530" s="4"/>
      <c r="C530" s="42"/>
      <c r="D530" s="42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spans="1:25" ht="14.25" customHeight="1" x14ac:dyDescent="0.25">
      <c r="A531" s="4"/>
      <c r="B531" s="4"/>
      <c r="C531" s="42"/>
      <c r="D531" s="42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spans="1:25" ht="14.25" customHeight="1" x14ac:dyDescent="0.25">
      <c r="A532" s="4"/>
      <c r="B532" s="4"/>
      <c r="C532" s="42"/>
      <c r="D532" s="4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spans="1:25" ht="14.25" customHeight="1" x14ac:dyDescent="0.25">
      <c r="A533" s="4"/>
      <c r="B533" s="4"/>
      <c r="C533" s="42"/>
      <c r="D533" s="42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spans="1:25" ht="14.25" customHeight="1" x14ac:dyDescent="0.25">
      <c r="A534" s="4"/>
      <c r="B534" s="4"/>
      <c r="C534" s="42"/>
      <c r="D534" s="42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spans="1:25" ht="14.25" customHeight="1" x14ac:dyDescent="0.25">
      <c r="A535" s="4"/>
      <c r="B535" s="4"/>
      <c r="C535" s="42"/>
      <c r="D535" s="42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spans="1:25" ht="14.25" customHeight="1" x14ac:dyDescent="0.25">
      <c r="A536" s="4"/>
      <c r="B536" s="4"/>
      <c r="C536" s="42"/>
      <c r="D536" s="42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spans="1:25" ht="14.25" customHeight="1" x14ac:dyDescent="0.25">
      <c r="A537" s="4"/>
      <c r="B537" s="4"/>
      <c r="C537" s="42"/>
      <c r="D537" s="42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spans="1:25" ht="14.25" customHeight="1" x14ac:dyDescent="0.25">
      <c r="A538" s="4"/>
      <c r="B538" s="4"/>
      <c r="C538" s="42"/>
      <c r="D538" s="42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spans="1:25" ht="14.25" customHeight="1" x14ac:dyDescent="0.25">
      <c r="A539" s="4"/>
      <c r="B539" s="4"/>
      <c r="C539" s="42"/>
      <c r="D539" s="42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spans="1:25" ht="14.25" customHeight="1" x14ac:dyDescent="0.25">
      <c r="A540" s="4"/>
      <c r="B540" s="4"/>
      <c r="C540" s="42"/>
      <c r="D540" s="42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spans="1:25" ht="14.25" customHeight="1" x14ac:dyDescent="0.25">
      <c r="A541" s="4"/>
      <c r="B541" s="4"/>
      <c r="C541" s="42"/>
      <c r="D541" s="42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spans="1:25" ht="14.25" customHeight="1" x14ac:dyDescent="0.25">
      <c r="A542" s="4"/>
      <c r="B542" s="4"/>
      <c r="C542" s="42"/>
      <c r="D542" s="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spans="1:25" ht="14.25" customHeight="1" x14ac:dyDescent="0.25">
      <c r="A543" s="4"/>
      <c r="B543" s="4"/>
      <c r="C543" s="42"/>
      <c r="D543" s="42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spans="1:25" ht="14.25" customHeight="1" x14ac:dyDescent="0.25">
      <c r="A544" s="4"/>
      <c r="B544" s="4"/>
      <c r="C544" s="42"/>
      <c r="D544" s="42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spans="1:25" ht="14.25" customHeight="1" x14ac:dyDescent="0.25">
      <c r="A545" s="4"/>
      <c r="B545" s="4"/>
      <c r="C545" s="42"/>
      <c r="D545" s="42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spans="1:25" ht="14.25" customHeight="1" x14ac:dyDescent="0.25">
      <c r="A546" s="4"/>
      <c r="B546" s="4"/>
      <c r="C546" s="42"/>
      <c r="D546" s="42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spans="1:25" ht="14.25" customHeight="1" x14ac:dyDescent="0.25">
      <c r="A547" s="4"/>
      <c r="B547" s="4"/>
      <c r="C547" s="42"/>
      <c r="D547" s="42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spans="1:25" ht="14.25" customHeight="1" x14ac:dyDescent="0.25">
      <c r="A548" s="4"/>
      <c r="B548" s="4"/>
      <c r="C548" s="42"/>
      <c r="D548" s="42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spans="1:25" ht="14.25" customHeight="1" x14ac:dyDescent="0.25">
      <c r="A549" s="4"/>
      <c r="B549" s="4"/>
      <c r="C549" s="42"/>
      <c r="D549" s="42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spans="1:25" ht="14.25" customHeight="1" x14ac:dyDescent="0.25">
      <c r="A550" s="4"/>
      <c r="B550" s="4"/>
      <c r="C550" s="42"/>
      <c r="D550" s="42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spans="1:25" ht="14.25" customHeight="1" x14ac:dyDescent="0.25">
      <c r="A551" s="4"/>
      <c r="B551" s="4"/>
      <c r="C551" s="42"/>
      <c r="D551" s="42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spans="1:25" ht="14.25" customHeight="1" x14ac:dyDescent="0.25">
      <c r="A552" s="4"/>
      <c r="B552" s="4"/>
      <c r="C552" s="42"/>
      <c r="D552" s="4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4.25" customHeight="1" x14ac:dyDescent="0.25">
      <c r="A553" s="4"/>
      <c r="B553" s="4"/>
      <c r="C553" s="42"/>
      <c r="D553" s="42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spans="1:25" ht="14.25" customHeight="1" x14ac:dyDescent="0.25">
      <c r="A554" s="4"/>
      <c r="B554" s="4"/>
      <c r="C554" s="42"/>
      <c r="D554" s="42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spans="1:25" ht="14.25" customHeight="1" x14ac:dyDescent="0.25">
      <c r="A555" s="4"/>
      <c r="B555" s="4"/>
      <c r="C555" s="42"/>
      <c r="D555" s="42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spans="1:25" ht="14.25" customHeight="1" x14ac:dyDescent="0.25">
      <c r="A556" s="4"/>
      <c r="B556" s="4"/>
      <c r="C556" s="42"/>
      <c r="D556" s="42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spans="1:25" ht="14.25" customHeight="1" x14ac:dyDescent="0.25">
      <c r="A557" s="4"/>
      <c r="B557" s="4"/>
      <c r="C557" s="42"/>
      <c r="D557" s="42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spans="1:25" ht="14.25" customHeight="1" x14ac:dyDescent="0.25">
      <c r="A558" s="4"/>
      <c r="B558" s="4"/>
      <c r="C558" s="42"/>
      <c r="D558" s="42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spans="1:25" ht="14.25" customHeight="1" x14ac:dyDescent="0.25">
      <c r="A559" s="4"/>
      <c r="B559" s="4"/>
      <c r="C559" s="42"/>
      <c r="D559" s="42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spans="1:25" ht="14.25" customHeight="1" x14ac:dyDescent="0.25">
      <c r="A560" s="4"/>
      <c r="B560" s="4"/>
      <c r="C560" s="42"/>
      <c r="D560" s="42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spans="1:25" ht="14.25" customHeight="1" x14ac:dyDescent="0.25">
      <c r="A561" s="4"/>
      <c r="B561" s="4"/>
      <c r="C561" s="42"/>
      <c r="D561" s="42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spans="1:25" ht="14.25" customHeight="1" x14ac:dyDescent="0.25">
      <c r="A562" s="4"/>
      <c r="B562" s="4"/>
      <c r="C562" s="42"/>
      <c r="D562" s="4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spans="1:25" ht="14.25" customHeight="1" x14ac:dyDescent="0.25">
      <c r="A563" s="4"/>
      <c r="B563" s="4"/>
      <c r="C563" s="42"/>
      <c r="D563" s="42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spans="1:25" ht="14.25" customHeight="1" x14ac:dyDescent="0.25">
      <c r="A564" s="4"/>
      <c r="B564" s="4"/>
      <c r="C564" s="42"/>
      <c r="D564" s="42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spans="1:25" ht="14.25" customHeight="1" x14ac:dyDescent="0.25">
      <c r="A565" s="4"/>
      <c r="B565" s="4"/>
      <c r="C565" s="42"/>
      <c r="D565" s="42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spans="1:25" ht="14.25" customHeight="1" x14ac:dyDescent="0.25">
      <c r="A566" s="4"/>
      <c r="B566" s="4"/>
      <c r="C566" s="42"/>
      <c r="D566" s="42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spans="1:25" ht="14.25" customHeight="1" x14ac:dyDescent="0.25">
      <c r="A567" s="4"/>
      <c r="B567" s="4"/>
      <c r="C567" s="42"/>
      <c r="D567" s="42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spans="1:25" ht="14.25" customHeight="1" x14ac:dyDescent="0.25">
      <c r="A568" s="4"/>
      <c r="B568" s="4"/>
      <c r="C568" s="42"/>
      <c r="D568" s="42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spans="1:25" ht="14.25" customHeight="1" x14ac:dyDescent="0.25">
      <c r="A569" s="4"/>
      <c r="B569" s="4"/>
      <c r="C569" s="42"/>
      <c r="D569" s="42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spans="1:25" ht="14.25" customHeight="1" x14ac:dyDescent="0.25">
      <c r="A570" s="4"/>
      <c r="B570" s="4"/>
      <c r="C570" s="42"/>
      <c r="D570" s="42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spans="1:25" ht="14.25" customHeight="1" x14ac:dyDescent="0.25">
      <c r="A571" s="4"/>
      <c r="B571" s="4"/>
      <c r="C571" s="42"/>
      <c r="D571" s="42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spans="1:25" ht="14.25" customHeight="1" x14ac:dyDescent="0.25">
      <c r="A572" s="4"/>
      <c r="B572" s="4"/>
      <c r="C572" s="42"/>
      <c r="D572" s="4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spans="1:25" ht="14.25" customHeight="1" x14ac:dyDescent="0.25">
      <c r="A573" s="4"/>
      <c r="B573" s="4"/>
      <c r="C573" s="42"/>
      <c r="D573" s="42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spans="1:25" ht="14.25" customHeight="1" x14ac:dyDescent="0.25">
      <c r="A574" s="4"/>
      <c r="B574" s="4"/>
      <c r="C574" s="42"/>
      <c r="D574" s="42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spans="1:25" ht="14.25" customHeight="1" x14ac:dyDescent="0.25">
      <c r="A575" s="4"/>
      <c r="B575" s="4"/>
      <c r="C575" s="42"/>
      <c r="D575" s="42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spans="1:25" ht="14.25" customHeight="1" x14ac:dyDescent="0.25">
      <c r="A576" s="4"/>
      <c r="B576" s="4"/>
      <c r="C576" s="42"/>
      <c r="D576" s="42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spans="1:25" ht="14.25" customHeight="1" x14ac:dyDescent="0.25">
      <c r="A577" s="4"/>
      <c r="B577" s="4"/>
      <c r="C577" s="42"/>
      <c r="D577" s="42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spans="1:25" ht="14.25" customHeight="1" x14ac:dyDescent="0.25">
      <c r="A578" s="4"/>
      <c r="B578" s="4"/>
      <c r="C578" s="42"/>
      <c r="D578" s="42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spans="1:25" ht="14.25" customHeight="1" x14ac:dyDescent="0.25">
      <c r="A579" s="4"/>
      <c r="B579" s="4"/>
      <c r="C579" s="42"/>
      <c r="D579" s="42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spans="1:25" ht="14.25" customHeight="1" x14ac:dyDescent="0.25">
      <c r="A580" s="4"/>
      <c r="B580" s="4"/>
      <c r="C580" s="42"/>
      <c r="D580" s="42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spans="1:25" ht="14.25" customHeight="1" x14ac:dyDescent="0.25">
      <c r="A581" s="4"/>
      <c r="B581" s="4"/>
      <c r="C581" s="42"/>
      <c r="D581" s="42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spans="1:25" ht="14.25" customHeight="1" x14ac:dyDescent="0.25">
      <c r="A582" s="4"/>
      <c r="B582" s="4"/>
      <c r="C582" s="42"/>
      <c r="D582" s="4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spans="1:25" ht="14.25" customHeight="1" x14ac:dyDescent="0.25">
      <c r="A583" s="4"/>
      <c r="B583" s="4"/>
      <c r="C583" s="42"/>
      <c r="D583" s="42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spans="1:25" ht="14.25" customHeight="1" x14ac:dyDescent="0.25">
      <c r="A584" s="4"/>
      <c r="B584" s="4"/>
      <c r="C584" s="42"/>
      <c r="D584" s="42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spans="1:25" ht="14.25" customHeight="1" x14ac:dyDescent="0.25">
      <c r="A585" s="4"/>
      <c r="B585" s="4"/>
      <c r="C585" s="42"/>
      <c r="D585" s="42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spans="1:25" ht="14.25" customHeight="1" x14ac:dyDescent="0.25">
      <c r="A586" s="4"/>
      <c r="B586" s="4"/>
      <c r="C586" s="42"/>
      <c r="D586" s="42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4.25" customHeight="1" x14ac:dyDescent="0.25">
      <c r="A587" s="4"/>
      <c r="B587" s="4"/>
      <c r="C587" s="42"/>
      <c r="D587" s="42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ht="14.25" customHeight="1" x14ac:dyDescent="0.25">
      <c r="A588" s="4"/>
      <c r="B588" s="4"/>
      <c r="C588" s="42"/>
      <c r="D588" s="42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ht="14.25" customHeight="1" x14ac:dyDescent="0.25">
      <c r="A589" s="4"/>
      <c r="B589" s="4"/>
      <c r="C589" s="42"/>
      <c r="D589" s="42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ht="14.25" customHeight="1" x14ac:dyDescent="0.25">
      <c r="A590" s="4"/>
      <c r="B590" s="4"/>
      <c r="C590" s="42"/>
      <c r="D590" s="42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ht="14.25" customHeight="1" x14ac:dyDescent="0.25">
      <c r="A591" s="4"/>
      <c r="B591" s="4"/>
      <c r="C591" s="42"/>
      <c r="D591" s="42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ht="14.25" customHeight="1" x14ac:dyDescent="0.25">
      <c r="A592" s="4"/>
      <c r="B592" s="4"/>
      <c r="C592" s="42"/>
      <c r="D592" s="4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ht="14.25" customHeight="1" x14ac:dyDescent="0.25">
      <c r="A593" s="4"/>
      <c r="B593" s="4"/>
      <c r="C593" s="42"/>
      <c r="D593" s="42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ht="14.25" customHeight="1" x14ac:dyDescent="0.25">
      <c r="A594" s="4"/>
      <c r="B594" s="4"/>
      <c r="C594" s="42"/>
      <c r="D594" s="42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ht="14.25" customHeight="1" x14ac:dyDescent="0.25">
      <c r="A595" s="4"/>
      <c r="B595" s="4"/>
      <c r="C595" s="42"/>
      <c r="D595" s="42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ht="14.25" customHeight="1" x14ac:dyDescent="0.25">
      <c r="A596" s="4"/>
      <c r="B596" s="4"/>
      <c r="C596" s="42"/>
      <c r="D596" s="42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ht="14.25" customHeight="1" x14ac:dyDescent="0.25">
      <c r="A597" s="4"/>
      <c r="B597" s="4"/>
      <c r="C597" s="42"/>
      <c r="D597" s="42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ht="14.25" customHeight="1" x14ac:dyDescent="0.25">
      <c r="A598" s="4"/>
      <c r="B598" s="4"/>
      <c r="C598" s="42"/>
      <c r="D598" s="42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ht="14.25" customHeight="1" x14ac:dyDescent="0.25">
      <c r="A599" s="4"/>
      <c r="B599" s="4"/>
      <c r="C599" s="42"/>
      <c r="D599" s="42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ht="14.25" customHeight="1" x14ac:dyDescent="0.25">
      <c r="A600" s="4"/>
      <c r="B600" s="4"/>
      <c r="C600" s="42"/>
      <c r="D600" s="42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ht="14.25" customHeight="1" x14ac:dyDescent="0.25">
      <c r="A601" s="4"/>
      <c r="B601" s="4"/>
      <c r="C601" s="42"/>
      <c r="D601" s="42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ht="14.25" customHeight="1" x14ac:dyDescent="0.25">
      <c r="A602" s="4"/>
      <c r="B602" s="4"/>
      <c r="C602" s="42"/>
      <c r="D602" s="4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ht="14.25" customHeight="1" x14ac:dyDescent="0.25">
      <c r="A603" s="4"/>
      <c r="B603" s="4"/>
      <c r="C603" s="42"/>
      <c r="D603" s="42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ht="14.25" customHeight="1" x14ac:dyDescent="0.25">
      <c r="A604" s="4"/>
      <c r="B604" s="4"/>
      <c r="C604" s="42"/>
      <c r="D604" s="42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ht="14.25" customHeight="1" x14ac:dyDescent="0.25">
      <c r="A605" s="4"/>
      <c r="B605" s="4"/>
      <c r="C605" s="42"/>
      <c r="D605" s="42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ht="14.25" customHeight="1" x14ac:dyDescent="0.25">
      <c r="A606" s="4"/>
      <c r="B606" s="4"/>
      <c r="C606" s="42"/>
      <c r="D606" s="42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ht="14.25" customHeight="1" x14ac:dyDescent="0.25">
      <c r="A607" s="4"/>
      <c r="B607" s="4"/>
      <c r="C607" s="42"/>
      <c r="D607" s="42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ht="14.25" customHeight="1" x14ac:dyDescent="0.25">
      <c r="A608" s="4"/>
      <c r="B608" s="4"/>
      <c r="C608" s="42"/>
      <c r="D608" s="42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ht="14.25" customHeight="1" x14ac:dyDescent="0.25">
      <c r="A609" s="4"/>
      <c r="B609" s="4"/>
      <c r="C609" s="42"/>
      <c r="D609" s="42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ht="14.25" customHeight="1" x14ac:dyDescent="0.25">
      <c r="A610" s="4"/>
      <c r="B610" s="4"/>
      <c r="C610" s="42"/>
      <c r="D610" s="42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ht="14.25" customHeight="1" x14ac:dyDescent="0.25">
      <c r="A611" s="4"/>
      <c r="B611" s="4"/>
      <c r="C611" s="42"/>
      <c r="D611" s="42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ht="14.25" customHeight="1" x14ac:dyDescent="0.25">
      <c r="A612" s="4"/>
      <c r="B612" s="4"/>
      <c r="C612" s="42"/>
      <c r="D612" s="4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ht="14.25" customHeight="1" x14ac:dyDescent="0.25">
      <c r="A613" s="4"/>
      <c r="B613" s="4"/>
      <c r="C613" s="42"/>
      <c r="D613" s="42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ht="14.25" customHeight="1" x14ac:dyDescent="0.25">
      <c r="A614" s="4"/>
      <c r="B614" s="4"/>
      <c r="C614" s="42"/>
      <c r="D614" s="42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ht="14.25" customHeight="1" x14ac:dyDescent="0.25">
      <c r="A615" s="4"/>
      <c r="B615" s="4"/>
      <c r="C615" s="42"/>
      <c r="D615" s="42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ht="14.25" customHeight="1" x14ac:dyDescent="0.25">
      <c r="A616" s="4"/>
      <c r="B616" s="4"/>
      <c r="C616" s="42"/>
      <c r="D616" s="42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ht="14.25" customHeight="1" x14ac:dyDescent="0.25">
      <c r="A617" s="4"/>
      <c r="B617" s="4"/>
      <c r="C617" s="42"/>
      <c r="D617" s="42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ht="14.25" customHeight="1" x14ac:dyDescent="0.25">
      <c r="A618" s="4"/>
      <c r="B618" s="4"/>
      <c r="C618" s="42"/>
      <c r="D618" s="42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spans="1:25" ht="14.25" customHeight="1" x14ac:dyDescent="0.25">
      <c r="A619" s="4"/>
      <c r="B619" s="4"/>
      <c r="C619" s="42"/>
      <c r="D619" s="42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spans="1:25" ht="14.25" customHeight="1" x14ac:dyDescent="0.25">
      <c r="A620" s="4"/>
      <c r="B620" s="4"/>
      <c r="C620" s="42"/>
      <c r="D620" s="42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4.25" customHeight="1" x14ac:dyDescent="0.25">
      <c r="A621" s="4"/>
      <c r="B621" s="4"/>
      <c r="C621" s="42"/>
      <c r="D621" s="42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spans="1:25" ht="14.25" customHeight="1" x14ac:dyDescent="0.25">
      <c r="A622" s="4"/>
      <c r="B622" s="4"/>
      <c r="C622" s="42"/>
      <c r="D622" s="4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spans="1:25" ht="14.25" customHeight="1" x14ac:dyDescent="0.25">
      <c r="A623" s="4"/>
      <c r="B623" s="4"/>
      <c r="C623" s="42"/>
      <c r="D623" s="42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spans="1:25" ht="14.25" customHeight="1" x14ac:dyDescent="0.25">
      <c r="A624" s="4"/>
      <c r="B624" s="4"/>
      <c r="C624" s="42"/>
      <c r="D624" s="42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spans="1:25" ht="14.25" customHeight="1" x14ac:dyDescent="0.25">
      <c r="A625" s="4"/>
      <c r="B625" s="4"/>
      <c r="C625" s="42"/>
      <c r="D625" s="42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spans="1:25" ht="14.25" customHeight="1" x14ac:dyDescent="0.25">
      <c r="A626" s="4"/>
      <c r="B626" s="4"/>
      <c r="C626" s="42"/>
      <c r="D626" s="42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spans="1:25" ht="14.25" customHeight="1" x14ac:dyDescent="0.25">
      <c r="A627" s="4"/>
      <c r="B627" s="4"/>
      <c r="C627" s="42"/>
      <c r="D627" s="42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spans="1:25" ht="14.25" customHeight="1" x14ac:dyDescent="0.25">
      <c r="A628" s="4"/>
      <c r="B628" s="4"/>
      <c r="C628" s="42"/>
      <c r="D628" s="42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spans="1:25" ht="14.25" customHeight="1" x14ac:dyDescent="0.25">
      <c r="A629" s="4"/>
      <c r="B629" s="4"/>
      <c r="C629" s="42"/>
      <c r="D629" s="42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spans="1:25" ht="14.25" customHeight="1" x14ac:dyDescent="0.25">
      <c r="A630" s="4"/>
      <c r="B630" s="4"/>
      <c r="C630" s="42"/>
      <c r="D630" s="42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spans="1:25" ht="14.25" customHeight="1" x14ac:dyDescent="0.25">
      <c r="A631" s="4"/>
      <c r="B631" s="4"/>
      <c r="C631" s="42"/>
      <c r="D631" s="42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spans="1:25" ht="14.25" customHeight="1" x14ac:dyDescent="0.25">
      <c r="A632" s="4"/>
      <c r="B632" s="4"/>
      <c r="C632" s="42"/>
      <c r="D632" s="4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spans="1:25" ht="14.25" customHeight="1" x14ac:dyDescent="0.25">
      <c r="A633" s="4"/>
      <c r="B633" s="4"/>
      <c r="C633" s="42"/>
      <c r="D633" s="42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spans="1:25" ht="14.25" customHeight="1" x14ac:dyDescent="0.25">
      <c r="A634" s="4"/>
      <c r="B634" s="4"/>
      <c r="C634" s="42"/>
      <c r="D634" s="42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spans="1:25" ht="14.25" customHeight="1" x14ac:dyDescent="0.25">
      <c r="A635" s="4"/>
      <c r="B635" s="4"/>
      <c r="C635" s="42"/>
      <c r="D635" s="42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spans="1:25" ht="14.25" customHeight="1" x14ac:dyDescent="0.25">
      <c r="A636" s="4"/>
      <c r="B636" s="4"/>
      <c r="C636" s="42"/>
      <c r="D636" s="42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spans="1:25" ht="14.25" customHeight="1" x14ac:dyDescent="0.25">
      <c r="A637" s="4"/>
      <c r="B637" s="4"/>
      <c r="C637" s="42"/>
      <c r="D637" s="42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spans="1:25" ht="14.25" customHeight="1" x14ac:dyDescent="0.25">
      <c r="A638" s="4"/>
      <c r="B638" s="4"/>
      <c r="C638" s="42"/>
      <c r="D638" s="42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spans="1:25" ht="14.25" customHeight="1" x14ac:dyDescent="0.25">
      <c r="A639" s="4"/>
      <c r="B639" s="4"/>
      <c r="C639" s="42"/>
      <c r="D639" s="42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spans="1:25" ht="14.25" customHeight="1" x14ac:dyDescent="0.25">
      <c r="A640" s="4"/>
      <c r="B640" s="4"/>
      <c r="C640" s="42"/>
      <c r="D640" s="42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spans="1:25" ht="14.25" customHeight="1" x14ac:dyDescent="0.25">
      <c r="A641" s="4"/>
      <c r="B641" s="4"/>
      <c r="C641" s="42"/>
      <c r="D641" s="42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spans="1:25" ht="14.25" customHeight="1" x14ac:dyDescent="0.25">
      <c r="A642" s="4"/>
      <c r="B642" s="4"/>
      <c r="C642" s="42"/>
      <c r="D642" s="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spans="1:25" ht="14.25" customHeight="1" x14ac:dyDescent="0.25">
      <c r="A643" s="4"/>
      <c r="B643" s="4"/>
      <c r="C643" s="42"/>
      <c r="D643" s="42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spans="1:25" ht="14.25" customHeight="1" x14ac:dyDescent="0.25">
      <c r="A644" s="4"/>
      <c r="B644" s="4"/>
      <c r="C644" s="42"/>
      <c r="D644" s="42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spans="1:25" ht="14.25" customHeight="1" x14ac:dyDescent="0.25">
      <c r="A645" s="4"/>
      <c r="B645" s="4"/>
      <c r="C645" s="42"/>
      <c r="D645" s="42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spans="1:25" ht="14.25" customHeight="1" x14ac:dyDescent="0.25">
      <c r="A646" s="4"/>
      <c r="B646" s="4"/>
      <c r="C646" s="42"/>
      <c r="D646" s="42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spans="1:25" ht="14.25" customHeight="1" x14ac:dyDescent="0.25">
      <c r="A647" s="4"/>
      <c r="B647" s="4"/>
      <c r="C647" s="42"/>
      <c r="D647" s="42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spans="1:25" ht="14.25" customHeight="1" x14ac:dyDescent="0.25">
      <c r="A648" s="4"/>
      <c r="B648" s="4"/>
      <c r="C648" s="42"/>
      <c r="D648" s="42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spans="1:25" ht="14.25" customHeight="1" x14ac:dyDescent="0.25">
      <c r="A649" s="4"/>
      <c r="B649" s="4"/>
      <c r="C649" s="42"/>
      <c r="D649" s="42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spans="1:25" ht="14.25" customHeight="1" x14ac:dyDescent="0.25">
      <c r="A650" s="4"/>
      <c r="B650" s="4"/>
      <c r="C650" s="42"/>
      <c r="D650" s="42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spans="1:25" ht="14.25" customHeight="1" x14ac:dyDescent="0.25">
      <c r="A651" s="4"/>
      <c r="B651" s="4"/>
      <c r="C651" s="42"/>
      <c r="D651" s="42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spans="1:25" ht="14.25" customHeight="1" x14ac:dyDescent="0.25">
      <c r="A652" s="4"/>
      <c r="B652" s="4"/>
      <c r="C652" s="42"/>
      <c r="D652" s="4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spans="1:25" ht="14.25" customHeight="1" x14ac:dyDescent="0.25">
      <c r="A653" s="4"/>
      <c r="B653" s="4"/>
      <c r="C653" s="42"/>
      <c r="D653" s="42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spans="1:25" ht="14.25" customHeight="1" x14ac:dyDescent="0.25">
      <c r="A654" s="4"/>
      <c r="B654" s="4"/>
      <c r="C654" s="42"/>
      <c r="D654" s="42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4.25" customHeight="1" x14ac:dyDescent="0.25">
      <c r="A655" s="4"/>
      <c r="B655" s="4"/>
      <c r="C655" s="42"/>
      <c r="D655" s="42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spans="1:25" ht="14.25" customHeight="1" x14ac:dyDescent="0.25">
      <c r="A656" s="4"/>
      <c r="B656" s="4"/>
      <c r="C656" s="42"/>
      <c r="D656" s="42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spans="1:25" ht="14.25" customHeight="1" x14ac:dyDescent="0.25">
      <c r="A657" s="4"/>
      <c r="B657" s="4"/>
      <c r="C657" s="42"/>
      <c r="D657" s="42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spans="1:25" ht="14.25" customHeight="1" x14ac:dyDescent="0.25">
      <c r="A658" s="4"/>
      <c r="B658" s="4"/>
      <c r="C658" s="42"/>
      <c r="D658" s="42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spans="1:25" ht="14.25" customHeight="1" x14ac:dyDescent="0.25">
      <c r="A659" s="4"/>
      <c r="B659" s="4"/>
      <c r="C659" s="42"/>
      <c r="D659" s="42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spans="1:25" ht="14.25" customHeight="1" x14ac:dyDescent="0.25">
      <c r="A660" s="4"/>
      <c r="B660" s="4"/>
      <c r="C660" s="42"/>
      <c r="D660" s="42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spans="1:25" ht="14.25" customHeight="1" x14ac:dyDescent="0.25">
      <c r="A661" s="4"/>
      <c r="B661" s="4"/>
      <c r="C661" s="42"/>
      <c r="D661" s="42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spans="1:25" ht="14.25" customHeight="1" x14ac:dyDescent="0.25">
      <c r="A662" s="4"/>
      <c r="B662" s="4"/>
      <c r="C662" s="42"/>
      <c r="D662" s="4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spans="1:25" ht="14.25" customHeight="1" x14ac:dyDescent="0.25">
      <c r="A663" s="4"/>
      <c r="B663" s="4"/>
      <c r="C663" s="42"/>
      <c r="D663" s="42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spans="1:25" ht="14.25" customHeight="1" x14ac:dyDescent="0.25">
      <c r="A664" s="4"/>
      <c r="B664" s="4"/>
      <c r="C664" s="42"/>
      <c r="D664" s="42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spans="1:25" ht="14.25" customHeight="1" x14ac:dyDescent="0.25">
      <c r="A665" s="4"/>
      <c r="B665" s="4"/>
      <c r="C665" s="42"/>
      <c r="D665" s="42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spans="1:25" ht="14.25" customHeight="1" x14ac:dyDescent="0.25">
      <c r="A666" s="4"/>
      <c r="B666" s="4"/>
      <c r="C666" s="42"/>
      <c r="D666" s="42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spans="1:25" ht="14.25" customHeight="1" x14ac:dyDescent="0.25">
      <c r="A667" s="4"/>
      <c r="B667" s="4"/>
      <c r="C667" s="42"/>
      <c r="D667" s="42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spans="1:25" ht="14.25" customHeight="1" x14ac:dyDescent="0.25">
      <c r="A668" s="4"/>
      <c r="B668" s="4"/>
      <c r="C668" s="42"/>
      <c r="D668" s="42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spans="1:25" ht="14.25" customHeight="1" x14ac:dyDescent="0.25">
      <c r="A669" s="4"/>
      <c r="B669" s="4"/>
      <c r="C669" s="42"/>
      <c r="D669" s="42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spans="1:25" ht="14.25" customHeight="1" x14ac:dyDescent="0.25">
      <c r="A670" s="4"/>
      <c r="B670" s="4"/>
      <c r="C670" s="42"/>
      <c r="D670" s="42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spans="1:25" ht="14.25" customHeight="1" x14ac:dyDescent="0.25">
      <c r="A671" s="4"/>
      <c r="B671" s="4"/>
      <c r="C671" s="42"/>
      <c r="D671" s="42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spans="1:25" ht="14.25" customHeight="1" x14ac:dyDescent="0.25">
      <c r="A672" s="4"/>
      <c r="B672" s="4"/>
      <c r="C672" s="42"/>
      <c r="D672" s="4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spans="1:25" ht="14.25" customHeight="1" x14ac:dyDescent="0.25">
      <c r="A673" s="4"/>
      <c r="B673" s="4"/>
      <c r="C673" s="42"/>
      <c r="D673" s="42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spans="1:25" ht="14.25" customHeight="1" x14ac:dyDescent="0.25">
      <c r="A674" s="4"/>
      <c r="B674" s="4"/>
      <c r="C674" s="42"/>
      <c r="D674" s="42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spans="1:25" ht="14.25" customHeight="1" x14ac:dyDescent="0.25">
      <c r="A675" s="4"/>
      <c r="B675" s="4"/>
      <c r="C675" s="42"/>
      <c r="D675" s="42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spans="1:25" ht="14.25" customHeight="1" x14ac:dyDescent="0.25">
      <c r="A676" s="4"/>
      <c r="B676" s="4"/>
      <c r="C676" s="42"/>
      <c r="D676" s="42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spans="1:25" ht="14.25" customHeight="1" x14ac:dyDescent="0.25">
      <c r="A677" s="4"/>
      <c r="B677" s="4"/>
      <c r="C677" s="42"/>
      <c r="D677" s="42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spans="1:25" ht="14.25" customHeight="1" x14ac:dyDescent="0.25">
      <c r="A678" s="4"/>
      <c r="B678" s="4"/>
      <c r="C678" s="42"/>
      <c r="D678" s="42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spans="1:25" ht="14.25" customHeight="1" x14ac:dyDescent="0.25">
      <c r="A679" s="4"/>
      <c r="B679" s="4"/>
      <c r="C679" s="42"/>
      <c r="D679" s="42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spans="1:25" ht="14.25" customHeight="1" x14ac:dyDescent="0.25">
      <c r="A680" s="4"/>
      <c r="B680" s="4"/>
      <c r="C680" s="42"/>
      <c r="D680" s="42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spans="1:25" ht="14.25" customHeight="1" x14ac:dyDescent="0.25">
      <c r="A681" s="4"/>
      <c r="B681" s="4"/>
      <c r="C681" s="42"/>
      <c r="D681" s="42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spans="1:25" ht="14.25" customHeight="1" x14ac:dyDescent="0.25">
      <c r="A682" s="4"/>
      <c r="B682" s="4"/>
      <c r="C682" s="42"/>
      <c r="D682" s="4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spans="1:25" ht="14.25" customHeight="1" x14ac:dyDescent="0.25">
      <c r="A683" s="4"/>
      <c r="B683" s="4"/>
      <c r="C683" s="42"/>
      <c r="D683" s="42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spans="1:25" ht="14.25" customHeight="1" x14ac:dyDescent="0.25">
      <c r="A684" s="4"/>
      <c r="B684" s="4"/>
      <c r="C684" s="42"/>
      <c r="D684" s="42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spans="1:25" ht="14.25" customHeight="1" x14ac:dyDescent="0.25">
      <c r="A685" s="4"/>
      <c r="B685" s="4"/>
      <c r="C685" s="42"/>
      <c r="D685" s="42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spans="1:25" ht="14.25" customHeight="1" x14ac:dyDescent="0.25">
      <c r="A686" s="4"/>
      <c r="B686" s="4"/>
      <c r="C686" s="42"/>
      <c r="D686" s="42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spans="1:25" ht="14.25" customHeight="1" x14ac:dyDescent="0.25">
      <c r="A687" s="4"/>
      <c r="B687" s="4"/>
      <c r="C687" s="42"/>
      <c r="D687" s="42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spans="1:25" ht="14.25" customHeight="1" x14ac:dyDescent="0.25">
      <c r="A688" s="4"/>
      <c r="B688" s="4"/>
      <c r="C688" s="42"/>
      <c r="D688" s="42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customHeight="1" x14ac:dyDescent="0.25">
      <c r="A689" s="4"/>
      <c r="B689" s="4"/>
      <c r="C689" s="42"/>
      <c r="D689" s="42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spans="1:25" ht="14.25" customHeight="1" x14ac:dyDescent="0.25">
      <c r="A690" s="4"/>
      <c r="B690" s="4"/>
      <c r="C690" s="42"/>
      <c r="D690" s="42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spans="1:25" ht="14.25" customHeight="1" x14ac:dyDescent="0.25">
      <c r="A691" s="4"/>
      <c r="B691" s="4"/>
      <c r="C691" s="42"/>
      <c r="D691" s="42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spans="1:25" ht="14.25" customHeight="1" x14ac:dyDescent="0.25">
      <c r="A692" s="4"/>
      <c r="B692" s="4"/>
      <c r="C692" s="42"/>
      <c r="D692" s="4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spans="1:25" ht="14.25" customHeight="1" x14ac:dyDescent="0.25">
      <c r="A693" s="4"/>
      <c r="B693" s="4"/>
      <c r="C693" s="42"/>
      <c r="D693" s="42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spans="1:25" ht="14.25" customHeight="1" x14ac:dyDescent="0.25">
      <c r="A694" s="4"/>
      <c r="B694" s="4"/>
      <c r="C694" s="42"/>
      <c r="D694" s="42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spans="1:25" ht="14.25" customHeight="1" x14ac:dyDescent="0.25">
      <c r="A695" s="4"/>
      <c r="B695" s="4"/>
      <c r="C695" s="42"/>
      <c r="D695" s="42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spans="1:25" ht="14.25" customHeight="1" x14ac:dyDescent="0.25">
      <c r="A696" s="4"/>
      <c r="B696" s="4"/>
      <c r="C696" s="42"/>
      <c r="D696" s="42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spans="1:25" ht="14.25" customHeight="1" x14ac:dyDescent="0.25">
      <c r="A697" s="4"/>
      <c r="B697" s="4"/>
      <c r="C697" s="42"/>
      <c r="D697" s="42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spans="1:25" ht="14.25" customHeight="1" x14ac:dyDescent="0.25">
      <c r="A698" s="4"/>
      <c r="B698" s="4"/>
      <c r="C698" s="42"/>
      <c r="D698" s="42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spans="1:25" ht="14.25" customHeight="1" x14ac:dyDescent="0.25">
      <c r="A699" s="4"/>
      <c r="B699" s="4"/>
      <c r="C699" s="42"/>
      <c r="D699" s="42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spans="1:25" ht="14.25" customHeight="1" x14ac:dyDescent="0.25">
      <c r="A700" s="4"/>
      <c r="B700" s="4"/>
      <c r="C700" s="42"/>
      <c r="D700" s="42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spans="1:25" ht="14.25" customHeight="1" x14ac:dyDescent="0.25">
      <c r="A701" s="4"/>
      <c r="B701" s="4"/>
      <c r="C701" s="42"/>
      <c r="D701" s="42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spans="1:25" ht="14.25" customHeight="1" x14ac:dyDescent="0.25">
      <c r="A702" s="4"/>
      <c r="B702" s="4"/>
      <c r="C702" s="42"/>
      <c r="D702" s="4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spans="1:25" ht="14.25" customHeight="1" x14ac:dyDescent="0.25">
      <c r="A703" s="4"/>
      <c r="B703" s="4"/>
      <c r="C703" s="42"/>
      <c r="D703" s="42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spans="1:25" ht="14.25" customHeight="1" x14ac:dyDescent="0.25">
      <c r="A704" s="4"/>
      <c r="B704" s="4"/>
      <c r="C704" s="42"/>
      <c r="D704" s="42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spans="1:25" ht="14.25" customHeight="1" x14ac:dyDescent="0.25">
      <c r="A705" s="4"/>
      <c r="B705" s="4"/>
      <c r="C705" s="42"/>
      <c r="D705" s="42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spans="1:25" ht="14.25" customHeight="1" x14ac:dyDescent="0.25">
      <c r="A706" s="4"/>
      <c r="B706" s="4"/>
      <c r="C706" s="42"/>
      <c r="D706" s="42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spans="1:25" ht="14.25" customHeight="1" x14ac:dyDescent="0.25">
      <c r="A707" s="4"/>
      <c r="B707" s="4"/>
      <c r="C707" s="42"/>
      <c r="D707" s="42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spans="1:25" ht="14.25" customHeight="1" x14ac:dyDescent="0.25">
      <c r="A708" s="4"/>
      <c r="B708" s="4"/>
      <c r="C708" s="42"/>
      <c r="D708" s="42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spans="1:25" ht="14.25" customHeight="1" x14ac:dyDescent="0.25">
      <c r="A709" s="4"/>
      <c r="B709" s="4"/>
      <c r="C709" s="42"/>
      <c r="D709" s="42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spans="1:25" ht="14.25" customHeight="1" x14ac:dyDescent="0.25">
      <c r="A710" s="4"/>
      <c r="B710" s="4"/>
      <c r="C710" s="42"/>
      <c r="D710" s="42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spans="1:25" ht="14.25" customHeight="1" x14ac:dyDescent="0.25">
      <c r="A711" s="4"/>
      <c r="B711" s="4"/>
      <c r="C711" s="42"/>
      <c r="D711" s="42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spans="1:25" ht="14.25" customHeight="1" x14ac:dyDescent="0.25">
      <c r="A712" s="4"/>
      <c r="B712" s="4"/>
      <c r="C712" s="42"/>
      <c r="D712" s="4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spans="1:25" ht="14.25" customHeight="1" x14ac:dyDescent="0.25">
      <c r="A713" s="4"/>
      <c r="B713" s="4"/>
      <c r="C713" s="42"/>
      <c r="D713" s="42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spans="1:25" ht="14.25" customHeight="1" x14ac:dyDescent="0.25">
      <c r="A714" s="4"/>
      <c r="B714" s="4"/>
      <c r="C714" s="42"/>
      <c r="D714" s="42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spans="1:25" ht="14.25" customHeight="1" x14ac:dyDescent="0.25">
      <c r="A715" s="4"/>
      <c r="B715" s="4"/>
      <c r="C715" s="42"/>
      <c r="D715" s="42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spans="1:25" ht="14.25" customHeight="1" x14ac:dyDescent="0.25">
      <c r="A716" s="4"/>
      <c r="B716" s="4"/>
      <c r="C716" s="42"/>
      <c r="D716" s="42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spans="1:25" ht="14.25" customHeight="1" x14ac:dyDescent="0.25">
      <c r="A717" s="4"/>
      <c r="B717" s="4"/>
      <c r="C717" s="42"/>
      <c r="D717" s="42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spans="1:25" ht="14.25" customHeight="1" x14ac:dyDescent="0.25">
      <c r="A718" s="4"/>
      <c r="B718" s="4"/>
      <c r="C718" s="42"/>
      <c r="D718" s="42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spans="1:25" ht="14.25" customHeight="1" x14ac:dyDescent="0.25">
      <c r="A719" s="4"/>
      <c r="B719" s="4"/>
      <c r="C719" s="42"/>
      <c r="D719" s="42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spans="1:25" ht="14.25" customHeight="1" x14ac:dyDescent="0.25">
      <c r="A720" s="4"/>
      <c r="B720" s="4"/>
      <c r="C720" s="42"/>
      <c r="D720" s="42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spans="1:25" ht="14.25" customHeight="1" x14ac:dyDescent="0.25">
      <c r="A721" s="4"/>
      <c r="B721" s="4"/>
      <c r="C721" s="42"/>
      <c r="D721" s="42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spans="1:25" ht="14.25" customHeight="1" x14ac:dyDescent="0.25">
      <c r="A722" s="4"/>
      <c r="B722" s="4"/>
      <c r="C722" s="42"/>
      <c r="D722" s="4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spans="1:25" ht="14.25" customHeight="1" x14ac:dyDescent="0.25">
      <c r="A723" s="4"/>
      <c r="B723" s="4"/>
      <c r="C723" s="42"/>
      <c r="D723" s="42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spans="1:25" ht="14.25" customHeight="1" x14ac:dyDescent="0.25">
      <c r="A724" s="4"/>
      <c r="B724" s="4"/>
      <c r="C724" s="42"/>
      <c r="D724" s="42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spans="1:25" ht="14.25" customHeight="1" x14ac:dyDescent="0.25">
      <c r="A725" s="4"/>
      <c r="B725" s="4"/>
      <c r="C725" s="42"/>
      <c r="D725" s="42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4.25" customHeight="1" x14ac:dyDescent="0.25">
      <c r="A726" s="4"/>
      <c r="B726" s="4"/>
      <c r="C726" s="42"/>
      <c r="D726" s="42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4.25" customHeight="1" x14ac:dyDescent="0.25">
      <c r="A727" s="4"/>
      <c r="B727" s="4"/>
      <c r="C727" s="42"/>
      <c r="D727" s="42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4.25" customHeight="1" x14ac:dyDescent="0.25">
      <c r="A728" s="4"/>
      <c r="B728" s="4"/>
      <c r="C728" s="42"/>
      <c r="D728" s="42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spans="1:25" ht="14.25" customHeight="1" x14ac:dyDescent="0.25">
      <c r="A729" s="4"/>
      <c r="B729" s="4"/>
      <c r="C729" s="42"/>
      <c r="D729" s="42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14.25" customHeight="1" x14ac:dyDescent="0.25">
      <c r="A730" s="4"/>
      <c r="B730" s="4"/>
      <c r="C730" s="42"/>
      <c r="D730" s="42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spans="1:25" ht="14.25" customHeight="1" x14ac:dyDescent="0.25">
      <c r="A731" s="4"/>
      <c r="B731" s="4"/>
      <c r="C731" s="42"/>
      <c r="D731" s="42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spans="1:25" ht="14.25" customHeight="1" x14ac:dyDescent="0.25">
      <c r="A732" s="4"/>
      <c r="B732" s="4"/>
      <c r="C732" s="42"/>
      <c r="D732" s="4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spans="1:25" ht="14.25" customHeight="1" x14ac:dyDescent="0.25">
      <c r="A733" s="4"/>
      <c r="B733" s="4"/>
      <c r="C733" s="42"/>
      <c r="D733" s="42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spans="1:25" ht="14.25" customHeight="1" x14ac:dyDescent="0.25">
      <c r="A734" s="4"/>
      <c r="B734" s="4"/>
      <c r="C734" s="42"/>
      <c r="D734" s="42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spans="1:25" ht="14.25" customHeight="1" x14ac:dyDescent="0.25">
      <c r="A735" s="4"/>
      <c r="B735" s="4"/>
      <c r="C735" s="42"/>
      <c r="D735" s="42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spans="1:25" ht="14.25" customHeight="1" x14ac:dyDescent="0.25">
      <c r="A736" s="4"/>
      <c r="B736" s="4"/>
      <c r="C736" s="42"/>
      <c r="D736" s="42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spans="1:25" ht="14.25" customHeight="1" x14ac:dyDescent="0.25">
      <c r="A737" s="4"/>
      <c r="B737" s="4"/>
      <c r="C737" s="42"/>
      <c r="D737" s="42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spans="1:25" ht="14.25" customHeight="1" x14ac:dyDescent="0.25">
      <c r="A738" s="4"/>
      <c r="B738" s="4"/>
      <c r="C738" s="42"/>
      <c r="D738" s="42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spans="1:25" ht="14.25" customHeight="1" x14ac:dyDescent="0.25">
      <c r="A739" s="4"/>
      <c r="B739" s="4"/>
      <c r="C739" s="42"/>
      <c r="D739" s="42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spans="1:25" ht="14.25" customHeight="1" x14ac:dyDescent="0.25">
      <c r="A740" s="4"/>
      <c r="B740" s="4"/>
      <c r="C740" s="42"/>
      <c r="D740" s="42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spans="1:25" ht="14.25" customHeight="1" x14ac:dyDescent="0.25">
      <c r="A741" s="4"/>
      <c r="B741" s="4"/>
      <c r="C741" s="42"/>
      <c r="D741" s="42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spans="1:25" ht="14.25" customHeight="1" x14ac:dyDescent="0.25">
      <c r="A742" s="4"/>
      <c r="B742" s="4"/>
      <c r="C742" s="42"/>
      <c r="D742" s="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spans="1:25" ht="14.25" customHeight="1" x14ac:dyDescent="0.25">
      <c r="A743" s="4"/>
      <c r="B743" s="4"/>
      <c r="C743" s="42"/>
      <c r="D743" s="42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spans="1:25" ht="14.25" customHeight="1" x14ac:dyDescent="0.25">
      <c r="A744" s="4"/>
      <c r="B744" s="4"/>
      <c r="C744" s="42"/>
      <c r="D744" s="42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spans="1:25" ht="14.25" customHeight="1" x14ac:dyDescent="0.25">
      <c r="A745" s="4"/>
      <c r="B745" s="4"/>
      <c r="C745" s="42"/>
      <c r="D745" s="42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spans="1:25" ht="14.25" customHeight="1" x14ac:dyDescent="0.25">
      <c r="A746" s="4"/>
      <c r="B746" s="4"/>
      <c r="C746" s="42"/>
      <c r="D746" s="42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spans="1:25" ht="14.25" customHeight="1" x14ac:dyDescent="0.25">
      <c r="A747" s="4"/>
      <c r="B747" s="4"/>
      <c r="C747" s="42"/>
      <c r="D747" s="42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spans="1:25" ht="14.25" customHeight="1" x14ac:dyDescent="0.25">
      <c r="A748" s="4"/>
      <c r="B748" s="4"/>
      <c r="C748" s="42"/>
      <c r="D748" s="42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spans="1:25" ht="14.25" customHeight="1" x14ac:dyDescent="0.25">
      <c r="A749" s="4"/>
      <c r="B749" s="4"/>
      <c r="C749" s="42"/>
      <c r="D749" s="42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spans="1:25" ht="14.25" customHeight="1" x14ac:dyDescent="0.25">
      <c r="A750" s="4"/>
      <c r="B750" s="4"/>
      <c r="C750" s="42"/>
      <c r="D750" s="42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spans="1:25" ht="14.25" customHeight="1" x14ac:dyDescent="0.25">
      <c r="A751" s="4"/>
      <c r="B751" s="4"/>
      <c r="C751" s="42"/>
      <c r="D751" s="42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spans="1:25" ht="14.25" customHeight="1" x14ac:dyDescent="0.25">
      <c r="A752" s="4"/>
      <c r="B752" s="4"/>
      <c r="C752" s="42"/>
      <c r="D752" s="4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spans="1:25" ht="14.25" customHeight="1" x14ac:dyDescent="0.25">
      <c r="A753" s="4"/>
      <c r="B753" s="4"/>
      <c r="C753" s="42"/>
      <c r="D753" s="42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spans="1:25" ht="14.25" customHeight="1" x14ac:dyDescent="0.25">
      <c r="A754" s="4"/>
      <c r="B754" s="4"/>
      <c r="C754" s="42"/>
      <c r="D754" s="42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spans="1:25" ht="14.25" customHeight="1" x14ac:dyDescent="0.25">
      <c r="A755" s="4"/>
      <c r="B755" s="4"/>
      <c r="C755" s="42"/>
      <c r="D755" s="42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spans="1:25" ht="14.25" customHeight="1" x14ac:dyDescent="0.25">
      <c r="A756" s="4"/>
      <c r="B756" s="4"/>
      <c r="C756" s="42"/>
      <c r="D756" s="42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spans="1:25" ht="14.25" customHeight="1" x14ac:dyDescent="0.25">
      <c r="A757" s="4"/>
      <c r="B757" s="4"/>
      <c r="C757" s="42"/>
      <c r="D757" s="42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spans="1:25" ht="14.25" customHeight="1" x14ac:dyDescent="0.25">
      <c r="A758" s="4"/>
      <c r="B758" s="4"/>
      <c r="C758" s="42"/>
      <c r="D758" s="42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spans="1:25" ht="14.25" customHeight="1" x14ac:dyDescent="0.25">
      <c r="A759" s="4"/>
      <c r="B759" s="4"/>
      <c r="C759" s="42"/>
      <c r="D759" s="42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spans="1:25" ht="14.25" customHeight="1" x14ac:dyDescent="0.25">
      <c r="A760" s="4"/>
      <c r="B760" s="4"/>
      <c r="C760" s="42"/>
      <c r="D760" s="42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spans="1:25" ht="14.25" customHeight="1" x14ac:dyDescent="0.25">
      <c r="A761" s="4"/>
      <c r="B761" s="4"/>
      <c r="C761" s="42"/>
      <c r="D761" s="42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spans="1:25" ht="14.25" customHeight="1" x14ac:dyDescent="0.25">
      <c r="A762" s="4"/>
      <c r="B762" s="4"/>
      <c r="C762" s="42"/>
      <c r="D762" s="4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spans="1:25" ht="14.25" customHeight="1" x14ac:dyDescent="0.25">
      <c r="A763" s="4"/>
      <c r="B763" s="4"/>
      <c r="C763" s="42"/>
      <c r="D763" s="42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spans="1:25" ht="14.25" customHeight="1" x14ac:dyDescent="0.25">
      <c r="A764" s="4"/>
      <c r="B764" s="4"/>
      <c r="C764" s="42"/>
      <c r="D764" s="42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spans="1:25" ht="14.25" customHeight="1" x14ac:dyDescent="0.25">
      <c r="A765" s="4"/>
      <c r="B765" s="4"/>
      <c r="C765" s="42"/>
      <c r="D765" s="42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4.25" customHeight="1" x14ac:dyDescent="0.25">
      <c r="A766" s="4"/>
      <c r="B766" s="4"/>
      <c r="C766" s="42"/>
      <c r="D766" s="42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spans="1:25" ht="14.25" customHeight="1" x14ac:dyDescent="0.25">
      <c r="A767" s="4"/>
      <c r="B767" s="4"/>
      <c r="C767" s="42"/>
      <c r="D767" s="42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spans="1:25" ht="14.25" customHeight="1" x14ac:dyDescent="0.25">
      <c r="A768" s="4"/>
      <c r="B768" s="4"/>
      <c r="C768" s="42"/>
      <c r="D768" s="42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spans="1:25" ht="14.25" customHeight="1" x14ac:dyDescent="0.25">
      <c r="A769" s="4"/>
      <c r="B769" s="4"/>
      <c r="C769" s="42"/>
      <c r="D769" s="42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spans="1:25" ht="14.25" customHeight="1" x14ac:dyDescent="0.25">
      <c r="A770" s="4"/>
      <c r="B770" s="4"/>
      <c r="C770" s="42"/>
      <c r="D770" s="42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spans="1:25" ht="14.25" customHeight="1" x14ac:dyDescent="0.25">
      <c r="A771" s="4"/>
      <c r="B771" s="4"/>
      <c r="C771" s="42"/>
      <c r="D771" s="42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spans="1:25" ht="14.25" customHeight="1" x14ac:dyDescent="0.25">
      <c r="A772" s="4"/>
      <c r="B772" s="4"/>
      <c r="C772" s="42"/>
      <c r="D772" s="4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spans="1:25" ht="14.25" customHeight="1" x14ac:dyDescent="0.25">
      <c r="A773" s="4"/>
      <c r="B773" s="4"/>
      <c r="C773" s="42"/>
      <c r="D773" s="42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spans="1:25" ht="14.25" customHeight="1" x14ac:dyDescent="0.25">
      <c r="A774" s="4"/>
      <c r="B774" s="4"/>
      <c r="C774" s="42"/>
      <c r="D774" s="42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spans="1:25" ht="14.25" customHeight="1" x14ac:dyDescent="0.25">
      <c r="A775" s="4"/>
      <c r="B775" s="4"/>
      <c r="C775" s="42"/>
      <c r="D775" s="42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spans="1:25" ht="14.25" customHeight="1" x14ac:dyDescent="0.25">
      <c r="A776" s="4"/>
      <c r="B776" s="4"/>
      <c r="C776" s="42"/>
      <c r="D776" s="42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spans="1:25" ht="14.25" customHeight="1" x14ac:dyDescent="0.25">
      <c r="A777" s="4"/>
      <c r="B777" s="4"/>
      <c r="C777" s="42"/>
      <c r="D777" s="42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spans="1:25" ht="14.25" customHeight="1" x14ac:dyDescent="0.25">
      <c r="A778" s="4"/>
      <c r="B778" s="4"/>
      <c r="C778" s="42"/>
      <c r="D778" s="42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spans="1:25" ht="14.25" customHeight="1" x14ac:dyDescent="0.25">
      <c r="A779" s="4"/>
      <c r="B779" s="4"/>
      <c r="C779" s="42"/>
      <c r="D779" s="42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spans="1:25" ht="14.25" customHeight="1" x14ac:dyDescent="0.25">
      <c r="A780" s="4"/>
      <c r="B780" s="4"/>
      <c r="C780" s="42"/>
      <c r="D780" s="42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spans="1:25" ht="14.25" customHeight="1" x14ac:dyDescent="0.25">
      <c r="A781" s="4"/>
      <c r="B781" s="4"/>
      <c r="C781" s="42"/>
      <c r="D781" s="42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spans="1:25" ht="14.25" customHeight="1" x14ac:dyDescent="0.25">
      <c r="A782" s="4"/>
      <c r="B782" s="4"/>
      <c r="C782" s="42"/>
      <c r="D782" s="4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spans="1:25" ht="14.25" customHeight="1" x14ac:dyDescent="0.25">
      <c r="A783" s="4"/>
      <c r="B783" s="4"/>
      <c r="C783" s="42"/>
      <c r="D783" s="42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spans="1:25" ht="14.25" customHeight="1" x14ac:dyDescent="0.25">
      <c r="A784" s="4"/>
      <c r="B784" s="4"/>
      <c r="C784" s="42"/>
      <c r="D784" s="42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spans="1:25" ht="14.25" customHeight="1" x14ac:dyDescent="0.25">
      <c r="A785" s="4"/>
      <c r="B785" s="4"/>
      <c r="C785" s="42"/>
      <c r="D785" s="42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spans="1:25" ht="14.25" customHeight="1" x14ac:dyDescent="0.25">
      <c r="A786" s="4"/>
      <c r="B786" s="4"/>
      <c r="C786" s="42"/>
      <c r="D786" s="42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spans="1:25" ht="14.25" customHeight="1" x14ac:dyDescent="0.25">
      <c r="A787" s="4"/>
      <c r="B787" s="4"/>
      <c r="C787" s="42"/>
      <c r="D787" s="42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spans="1:25" ht="14.25" customHeight="1" x14ac:dyDescent="0.25">
      <c r="A788" s="4"/>
      <c r="B788" s="4"/>
      <c r="C788" s="42"/>
      <c r="D788" s="42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spans="1:25" ht="14.25" customHeight="1" x14ac:dyDescent="0.25">
      <c r="A789" s="4"/>
      <c r="B789" s="4"/>
      <c r="C789" s="42"/>
      <c r="D789" s="42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spans="1:25" ht="14.25" customHeight="1" x14ac:dyDescent="0.25">
      <c r="A790" s="4"/>
      <c r="B790" s="4"/>
      <c r="C790" s="42"/>
      <c r="D790" s="42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spans="1:25" ht="14.25" customHeight="1" x14ac:dyDescent="0.25">
      <c r="A791" s="4"/>
      <c r="B791" s="4"/>
      <c r="C791" s="42"/>
      <c r="D791" s="42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spans="1:25" ht="14.25" customHeight="1" x14ac:dyDescent="0.25">
      <c r="A792" s="4"/>
      <c r="B792" s="4"/>
      <c r="C792" s="42"/>
      <c r="D792" s="4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spans="1:25" ht="14.25" customHeight="1" x14ac:dyDescent="0.25">
      <c r="A793" s="4"/>
      <c r="B793" s="4"/>
      <c r="C793" s="42"/>
      <c r="D793" s="42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spans="1:25" ht="14.25" customHeight="1" x14ac:dyDescent="0.25">
      <c r="A794" s="4"/>
      <c r="B794" s="4"/>
      <c r="C794" s="42"/>
      <c r="D794" s="42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spans="1:25" ht="14.25" customHeight="1" x14ac:dyDescent="0.25">
      <c r="A795" s="4"/>
      <c r="B795" s="4"/>
      <c r="C795" s="42"/>
      <c r="D795" s="42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spans="1:25" ht="14.25" customHeight="1" x14ac:dyDescent="0.25">
      <c r="A796" s="4"/>
      <c r="B796" s="4"/>
      <c r="C796" s="42"/>
      <c r="D796" s="42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spans="1:25" ht="14.25" customHeight="1" x14ac:dyDescent="0.25">
      <c r="A797" s="4"/>
      <c r="B797" s="4"/>
      <c r="C797" s="42"/>
      <c r="D797" s="42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spans="1:25" ht="14.25" customHeight="1" x14ac:dyDescent="0.25">
      <c r="A798" s="4"/>
      <c r="B798" s="4"/>
      <c r="C798" s="42"/>
      <c r="D798" s="42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spans="1:25" ht="14.25" customHeight="1" x14ac:dyDescent="0.25">
      <c r="A799" s="4"/>
      <c r="B799" s="4"/>
      <c r="C799" s="42"/>
      <c r="D799" s="42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4.25" customHeight="1" x14ac:dyDescent="0.25">
      <c r="A800" s="4"/>
      <c r="B800" s="4"/>
      <c r="C800" s="42"/>
      <c r="D800" s="42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spans="1:25" ht="14.25" customHeight="1" x14ac:dyDescent="0.25">
      <c r="A801" s="4"/>
      <c r="B801" s="4"/>
      <c r="C801" s="42"/>
      <c r="D801" s="42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spans="1:25" ht="14.25" customHeight="1" x14ac:dyDescent="0.25">
      <c r="A802" s="4"/>
      <c r="B802" s="4"/>
      <c r="C802" s="42"/>
      <c r="D802" s="4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spans="1:25" ht="14.25" customHeight="1" x14ac:dyDescent="0.25">
      <c r="A803" s="4"/>
      <c r="B803" s="4"/>
      <c r="C803" s="42"/>
      <c r="D803" s="42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spans="1:25" ht="14.25" customHeight="1" x14ac:dyDescent="0.25">
      <c r="A804" s="4"/>
      <c r="B804" s="4"/>
      <c r="C804" s="42"/>
      <c r="D804" s="42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spans="1:25" ht="14.25" customHeight="1" x14ac:dyDescent="0.25">
      <c r="A805" s="4"/>
      <c r="B805" s="4"/>
      <c r="C805" s="42"/>
      <c r="D805" s="42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spans="1:25" ht="14.25" customHeight="1" x14ac:dyDescent="0.25">
      <c r="A806" s="4"/>
      <c r="B806" s="4"/>
      <c r="C806" s="42"/>
      <c r="D806" s="42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spans="1:25" ht="14.25" customHeight="1" x14ac:dyDescent="0.25">
      <c r="A807" s="4"/>
      <c r="B807" s="4"/>
      <c r="C807" s="42"/>
      <c r="D807" s="42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spans="1:25" ht="14.25" customHeight="1" x14ac:dyDescent="0.25">
      <c r="A808" s="4"/>
      <c r="B808" s="4"/>
      <c r="C808" s="42"/>
      <c r="D808" s="42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spans="1:25" ht="14.25" customHeight="1" x14ac:dyDescent="0.25">
      <c r="A809" s="4"/>
      <c r="B809" s="4"/>
      <c r="C809" s="42"/>
      <c r="D809" s="42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spans="1:25" ht="14.25" customHeight="1" x14ac:dyDescent="0.25">
      <c r="A810" s="4"/>
      <c r="B810" s="4"/>
      <c r="C810" s="42"/>
      <c r="D810" s="42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spans="1:25" ht="14.25" customHeight="1" x14ac:dyDescent="0.25">
      <c r="A811" s="4"/>
      <c r="B811" s="4"/>
      <c r="C811" s="42"/>
      <c r="D811" s="42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spans="1:25" ht="14.25" customHeight="1" x14ac:dyDescent="0.25">
      <c r="A812" s="4"/>
      <c r="B812" s="4"/>
      <c r="C812" s="42"/>
      <c r="D812" s="4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spans="1:25" ht="14.25" customHeight="1" x14ac:dyDescent="0.25">
      <c r="A813" s="4"/>
      <c r="B813" s="4"/>
      <c r="C813" s="42"/>
      <c r="D813" s="42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spans="1:25" ht="14.25" customHeight="1" x14ac:dyDescent="0.25">
      <c r="A814" s="4"/>
      <c r="B814" s="4"/>
      <c r="C814" s="42"/>
      <c r="D814" s="42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spans="1:25" ht="14.25" customHeight="1" x14ac:dyDescent="0.25">
      <c r="A815" s="4"/>
      <c r="B815" s="4"/>
      <c r="C815" s="42"/>
      <c r="D815" s="42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spans="1:25" ht="14.25" customHeight="1" x14ac:dyDescent="0.25">
      <c r="A816" s="4"/>
      <c r="B816" s="4"/>
      <c r="C816" s="42"/>
      <c r="D816" s="42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spans="1:25" ht="14.25" customHeight="1" x14ac:dyDescent="0.25">
      <c r="A817" s="4"/>
      <c r="B817" s="4"/>
      <c r="C817" s="42"/>
      <c r="D817" s="42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spans="1:25" ht="14.25" customHeight="1" x14ac:dyDescent="0.25">
      <c r="A818" s="4"/>
      <c r="B818" s="4"/>
      <c r="C818" s="42"/>
      <c r="D818" s="42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spans="1:25" ht="14.25" customHeight="1" x14ac:dyDescent="0.25">
      <c r="A819" s="4"/>
      <c r="B819" s="4"/>
      <c r="C819" s="42"/>
      <c r="D819" s="42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spans="1:25" ht="14.25" customHeight="1" x14ac:dyDescent="0.25">
      <c r="A820" s="4"/>
      <c r="B820" s="4"/>
      <c r="C820" s="42"/>
      <c r="D820" s="42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spans="1:25" ht="14.25" customHeight="1" x14ac:dyDescent="0.25">
      <c r="A821" s="4"/>
      <c r="B821" s="4"/>
      <c r="C821" s="42"/>
      <c r="D821" s="42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spans="1:25" ht="14.25" customHeight="1" x14ac:dyDescent="0.25">
      <c r="A822" s="4"/>
      <c r="B822" s="4"/>
      <c r="C822" s="42"/>
      <c r="D822" s="4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spans="1:25" ht="14.25" customHeight="1" x14ac:dyDescent="0.25">
      <c r="A823" s="4"/>
      <c r="B823" s="4"/>
      <c r="C823" s="42"/>
      <c r="D823" s="42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spans="1:25" ht="14.25" customHeight="1" x14ac:dyDescent="0.25">
      <c r="A824" s="4"/>
      <c r="B824" s="4"/>
      <c r="C824" s="42"/>
      <c r="D824" s="42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spans="1:25" ht="14.25" customHeight="1" x14ac:dyDescent="0.25">
      <c r="A825" s="4"/>
      <c r="B825" s="4"/>
      <c r="C825" s="42"/>
      <c r="D825" s="42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spans="1:25" ht="14.25" customHeight="1" x14ac:dyDescent="0.25">
      <c r="A826" s="4"/>
      <c r="B826" s="4"/>
      <c r="C826" s="42"/>
      <c r="D826" s="42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spans="1:25" ht="14.25" customHeight="1" x14ac:dyDescent="0.25">
      <c r="A827" s="4"/>
      <c r="B827" s="4"/>
      <c r="C827" s="42"/>
      <c r="D827" s="42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spans="1:25" ht="14.25" customHeight="1" x14ac:dyDescent="0.25">
      <c r="A828" s="4"/>
      <c r="B828" s="4"/>
      <c r="C828" s="42"/>
      <c r="D828" s="42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spans="1:25" ht="14.25" customHeight="1" x14ac:dyDescent="0.25">
      <c r="A829" s="4"/>
      <c r="B829" s="4"/>
      <c r="C829" s="42"/>
      <c r="D829" s="42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spans="1:25" ht="14.25" customHeight="1" x14ac:dyDescent="0.25">
      <c r="A830" s="4"/>
      <c r="B830" s="4"/>
      <c r="C830" s="42"/>
      <c r="D830" s="42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spans="1:25" ht="14.25" customHeight="1" x14ac:dyDescent="0.25">
      <c r="A831" s="4"/>
      <c r="B831" s="4"/>
      <c r="C831" s="42"/>
      <c r="D831" s="42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spans="1:25" ht="14.25" customHeight="1" x14ac:dyDescent="0.25">
      <c r="A832" s="4"/>
      <c r="B832" s="4"/>
      <c r="C832" s="42"/>
      <c r="D832" s="4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spans="1:25" ht="14.25" customHeight="1" x14ac:dyDescent="0.25">
      <c r="A833" s="4"/>
      <c r="B833" s="4"/>
      <c r="C833" s="42"/>
      <c r="D833" s="42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spans="1:25" ht="14.25" customHeight="1" x14ac:dyDescent="0.25">
      <c r="A834" s="4"/>
      <c r="B834" s="4"/>
      <c r="C834" s="42"/>
      <c r="D834" s="42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spans="1:25" ht="14.25" customHeight="1" x14ac:dyDescent="0.25">
      <c r="A835" s="4"/>
      <c r="B835" s="4"/>
      <c r="C835" s="42"/>
      <c r="D835" s="42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spans="1:25" ht="14.25" customHeight="1" x14ac:dyDescent="0.25">
      <c r="A836" s="4"/>
      <c r="B836" s="4"/>
      <c r="C836" s="42"/>
      <c r="D836" s="42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spans="1:25" ht="14.25" customHeight="1" x14ac:dyDescent="0.25">
      <c r="A837" s="4"/>
      <c r="B837" s="4"/>
      <c r="C837" s="42"/>
      <c r="D837" s="42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spans="1:25" ht="14.25" customHeight="1" x14ac:dyDescent="0.25">
      <c r="A838" s="4"/>
      <c r="B838" s="4"/>
      <c r="C838" s="42"/>
      <c r="D838" s="42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spans="1:25" ht="14.25" customHeight="1" x14ac:dyDescent="0.25">
      <c r="A839" s="4"/>
      <c r="B839" s="4"/>
      <c r="C839" s="42"/>
      <c r="D839" s="42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spans="1:25" ht="14.25" customHeight="1" x14ac:dyDescent="0.25">
      <c r="A840" s="4"/>
      <c r="B840" s="4"/>
      <c r="C840" s="42"/>
      <c r="D840" s="42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spans="1:25" ht="14.25" customHeight="1" x14ac:dyDescent="0.25">
      <c r="A841" s="4"/>
      <c r="B841" s="4"/>
      <c r="C841" s="42"/>
      <c r="D841" s="42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spans="1:25" ht="14.25" customHeight="1" x14ac:dyDescent="0.25">
      <c r="A842" s="4"/>
      <c r="B842" s="4"/>
      <c r="C842" s="42"/>
      <c r="D842" s="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spans="1:25" ht="14.25" customHeight="1" x14ac:dyDescent="0.25">
      <c r="A843" s="4"/>
      <c r="B843" s="4"/>
      <c r="C843" s="42"/>
      <c r="D843" s="42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spans="1:25" ht="14.25" customHeight="1" x14ac:dyDescent="0.25">
      <c r="A844" s="4"/>
      <c r="B844" s="4"/>
      <c r="C844" s="42"/>
      <c r="D844" s="42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spans="1:25" ht="14.25" customHeight="1" x14ac:dyDescent="0.25">
      <c r="A845" s="4"/>
      <c r="B845" s="4"/>
      <c r="C845" s="42"/>
      <c r="D845" s="42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spans="1:25" ht="14.25" customHeight="1" x14ac:dyDescent="0.25">
      <c r="A846" s="4"/>
      <c r="B846" s="4"/>
      <c r="C846" s="42"/>
      <c r="D846" s="42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spans="1:25" ht="14.25" customHeight="1" x14ac:dyDescent="0.25">
      <c r="A847" s="4"/>
      <c r="B847" s="4"/>
      <c r="C847" s="42"/>
      <c r="D847" s="42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spans="1:25" ht="14.25" customHeight="1" x14ac:dyDescent="0.25">
      <c r="A848" s="4"/>
      <c r="B848" s="4"/>
      <c r="C848" s="42"/>
      <c r="D848" s="42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spans="1:25" ht="14.25" customHeight="1" x14ac:dyDescent="0.25">
      <c r="A849" s="4"/>
      <c r="B849" s="4"/>
      <c r="C849" s="42"/>
      <c r="D849" s="42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spans="1:25" ht="14.25" customHeight="1" x14ac:dyDescent="0.25">
      <c r="A850" s="4"/>
      <c r="B850" s="4"/>
      <c r="C850" s="42"/>
      <c r="D850" s="42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spans="1:25" ht="14.25" customHeight="1" x14ac:dyDescent="0.25">
      <c r="A851" s="4"/>
      <c r="B851" s="4"/>
      <c r="C851" s="42"/>
      <c r="D851" s="42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spans="1:25" ht="14.25" customHeight="1" x14ac:dyDescent="0.25">
      <c r="A852" s="4"/>
      <c r="B852" s="4"/>
      <c r="C852" s="42"/>
      <c r="D852" s="4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spans="1:25" ht="14.25" customHeight="1" x14ac:dyDescent="0.25">
      <c r="A853" s="4"/>
      <c r="B853" s="4"/>
      <c r="C853" s="42"/>
      <c r="D853" s="42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spans="1:25" ht="14.25" customHeight="1" x14ac:dyDescent="0.25">
      <c r="A854" s="4"/>
      <c r="B854" s="4"/>
      <c r="C854" s="42"/>
      <c r="D854" s="42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spans="1:25" ht="14.25" customHeight="1" x14ac:dyDescent="0.25">
      <c r="A855" s="4"/>
      <c r="B855" s="4"/>
      <c r="C855" s="42"/>
      <c r="D855" s="42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spans="1:25" ht="14.25" customHeight="1" x14ac:dyDescent="0.25">
      <c r="A856" s="4"/>
      <c r="B856" s="4"/>
      <c r="C856" s="42"/>
      <c r="D856" s="42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spans="1:25" ht="14.25" customHeight="1" x14ac:dyDescent="0.25">
      <c r="A857" s="4"/>
      <c r="B857" s="4"/>
      <c r="C857" s="42"/>
      <c r="D857" s="42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spans="1:25" ht="14.25" customHeight="1" x14ac:dyDescent="0.25">
      <c r="A858" s="4"/>
      <c r="B858" s="4"/>
      <c r="C858" s="42"/>
      <c r="D858" s="42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spans="1:25" ht="14.25" customHeight="1" x14ac:dyDescent="0.25">
      <c r="A859" s="4"/>
      <c r="B859" s="4"/>
      <c r="C859" s="42"/>
      <c r="D859" s="42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spans="1:25" ht="14.25" customHeight="1" x14ac:dyDescent="0.25">
      <c r="A860" s="4"/>
      <c r="B860" s="4"/>
      <c r="C860" s="42"/>
      <c r="D860" s="42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spans="1:25" ht="14.25" customHeight="1" x14ac:dyDescent="0.25">
      <c r="A861" s="4"/>
      <c r="B861" s="4"/>
      <c r="C861" s="42"/>
      <c r="D861" s="42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spans="1:25" ht="14.25" customHeight="1" x14ac:dyDescent="0.25">
      <c r="A862" s="4"/>
      <c r="B862" s="4"/>
      <c r="C862" s="42"/>
      <c r="D862" s="4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spans="1:25" ht="14.25" customHeight="1" x14ac:dyDescent="0.25">
      <c r="A863" s="4"/>
      <c r="B863" s="4"/>
      <c r="C863" s="42"/>
      <c r="D863" s="42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spans="1:25" ht="14.25" customHeight="1" x14ac:dyDescent="0.25">
      <c r="A864" s="4"/>
      <c r="B864" s="4"/>
      <c r="C864" s="42"/>
      <c r="D864" s="42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spans="1:25" ht="14.25" customHeight="1" x14ac:dyDescent="0.25">
      <c r="A865" s="4"/>
      <c r="B865" s="4"/>
      <c r="C865" s="42"/>
      <c r="D865" s="42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spans="1:25" ht="14.25" customHeight="1" x14ac:dyDescent="0.25">
      <c r="A866" s="4"/>
      <c r="B866" s="4"/>
      <c r="C866" s="42"/>
      <c r="D866" s="42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spans="1:25" ht="14.25" customHeight="1" x14ac:dyDescent="0.25">
      <c r="A867" s="4"/>
      <c r="B867" s="4"/>
      <c r="C867" s="42"/>
      <c r="D867" s="42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spans="1:25" ht="14.25" customHeight="1" x14ac:dyDescent="0.25">
      <c r="A868" s="4"/>
      <c r="B868" s="4"/>
      <c r="C868" s="42"/>
      <c r="D868" s="42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spans="1:25" ht="14.25" customHeight="1" x14ac:dyDescent="0.25">
      <c r="A869" s="4"/>
      <c r="B869" s="4"/>
      <c r="C869" s="42"/>
      <c r="D869" s="42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spans="1:25" ht="14.25" customHeight="1" x14ac:dyDescent="0.25">
      <c r="A870" s="4"/>
      <c r="B870" s="4"/>
      <c r="C870" s="42"/>
      <c r="D870" s="42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spans="1:25" ht="14.25" customHeight="1" x14ac:dyDescent="0.25">
      <c r="A871" s="4"/>
      <c r="B871" s="4"/>
      <c r="C871" s="42"/>
      <c r="D871" s="42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spans="1:25" ht="14.25" customHeight="1" x14ac:dyDescent="0.25">
      <c r="A872" s="4"/>
      <c r="B872" s="4"/>
      <c r="C872" s="42"/>
      <c r="D872" s="42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spans="1:25" ht="14.25" customHeight="1" x14ac:dyDescent="0.25">
      <c r="A873" s="4"/>
      <c r="B873" s="4"/>
      <c r="C873" s="42"/>
      <c r="D873" s="42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spans="1:25" ht="14.25" customHeight="1" x14ac:dyDescent="0.25">
      <c r="A874" s="4"/>
      <c r="B874" s="4"/>
      <c r="C874" s="42"/>
      <c r="D874" s="42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spans="1:25" ht="14.25" customHeight="1" x14ac:dyDescent="0.25">
      <c r="A875" s="4"/>
      <c r="B875" s="4"/>
      <c r="C875" s="42"/>
      <c r="D875" s="42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spans="1:25" ht="14.25" customHeight="1" x14ac:dyDescent="0.25">
      <c r="A876" s="4"/>
      <c r="B876" s="4"/>
      <c r="C876" s="42"/>
      <c r="D876" s="42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spans="1:25" ht="14.25" customHeight="1" x14ac:dyDescent="0.25">
      <c r="A877" s="4"/>
      <c r="B877" s="4"/>
      <c r="C877" s="42"/>
      <c r="D877" s="42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spans="1:25" ht="14.25" customHeight="1" x14ac:dyDescent="0.25">
      <c r="A878" s="4"/>
      <c r="B878" s="4"/>
      <c r="C878" s="42"/>
      <c r="D878" s="42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spans="1:25" ht="14.25" customHeight="1" x14ac:dyDescent="0.25">
      <c r="A879" s="4"/>
      <c r="B879" s="4"/>
      <c r="C879" s="42"/>
      <c r="D879" s="42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spans="1:25" ht="14.25" customHeight="1" x14ac:dyDescent="0.25">
      <c r="A880" s="4"/>
      <c r="B880" s="4"/>
      <c r="C880" s="42"/>
      <c r="D880" s="42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spans="1:25" ht="14.25" customHeight="1" x14ac:dyDescent="0.25">
      <c r="A881" s="4"/>
      <c r="B881" s="4"/>
      <c r="C881" s="42"/>
      <c r="D881" s="42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spans="1:25" ht="14.25" customHeight="1" x14ac:dyDescent="0.25">
      <c r="A882" s="4"/>
      <c r="B882" s="4"/>
      <c r="C882" s="42"/>
      <c r="D882" s="4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spans="1:25" ht="14.25" customHeight="1" x14ac:dyDescent="0.25">
      <c r="A883" s="4"/>
      <c r="B883" s="4"/>
      <c r="C883" s="42"/>
      <c r="D883" s="42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spans="1:25" ht="14.25" customHeight="1" x14ac:dyDescent="0.25">
      <c r="A884" s="4"/>
      <c r="B884" s="4"/>
      <c r="C884" s="42"/>
      <c r="D884" s="42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spans="1:25" ht="14.25" customHeight="1" x14ac:dyDescent="0.25">
      <c r="A885" s="4"/>
      <c r="B885" s="4"/>
      <c r="C885" s="42"/>
      <c r="D885" s="42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spans="1:25" ht="14.25" customHeight="1" x14ac:dyDescent="0.25">
      <c r="A886" s="4"/>
      <c r="B886" s="4"/>
      <c r="C886" s="42"/>
      <c r="D886" s="42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spans="1:25" ht="14.25" customHeight="1" x14ac:dyDescent="0.25">
      <c r="A887" s="4"/>
      <c r="B887" s="4"/>
      <c r="C887" s="42"/>
      <c r="D887" s="42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spans="1:25" ht="14.25" customHeight="1" x14ac:dyDescent="0.25">
      <c r="A888" s="4"/>
      <c r="B888" s="4"/>
      <c r="C888" s="42"/>
      <c r="D888" s="42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spans="1:25" ht="14.25" customHeight="1" x14ac:dyDescent="0.25">
      <c r="A889" s="4"/>
      <c r="B889" s="4"/>
      <c r="C889" s="42"/>
      <c r="D889" s="42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spans="1:25" ht="14.25" customHeight="1" x14ac:dyDescent="0.25">
      <c r="A890" s="4"/>
      <c r="B890" s="4"/>
      <c r="C890" s="42"/>
      <c r="D890" s="42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spans="1:25" ht="14.25" customHeight="1" x14ac:dyDescent="0.25">
      <c r="A891" s="4"/>
      <c r="B891" s="4"/>
      <c r="C891" s="42"/>
      <c r="D891" s="42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spans="1:25" ht="14.25" customHeight="1" x14ac:dyDescent="0.25">
      <c r="A892" s="4"/>
      <c r="B892" s="4"/>
      <c r="C892" s="42"/>
      <c r="D892" s="4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spans="1:25" ht="14.25" customHeight="1" x14ac:dyDescent="0.25">
      <c r="A893" s="4"/>
      <c r="B893" s="4"/>
      <c r="C893" s="42"/>
      <c r="D893" s="42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spans="1:25" ht="14.25" customHeight="1" x14ac:dyDescent="0.25">
      <c r="A894" s="4"/>
      <c r="B894" s="4"/>
      <c r="C894" s="42"/>
      <c r="D894" s="42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spans="1:25" ht="14.25" customHeight="1" x14ac:dyDescent="0.25">
      <c r="A895" s="4"/>
      <c r="B895" s="4"/>
      <c r="C895" s="42"/>
      <c r="D895" s="42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spans="1:25" ht="14.25" customHeight="1" x14ac:dyDescent="0.25">
      <c r="A896" s="4"/>
      <c r="B896" s="4"/>
      <c r="C896" s="42"/>
      <c r="D896" s="42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spans="1:25" ht="14.25" customHeight="1" x14ac:dyDescent="0.25">
      <c r="A897" s="4"/>
      <c r="B897" s="4"/>
      <c r="C897" s="42"/>
      <c r="D897" s="42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spans="1:25" ht="14.25" customHeight="1" x14ac:dyDescent="0.25">
      <c r="A898" s="4"/>
      <c r="B898" s="4"/>
      <c r="C898" s="42"/>
      <c r="D898" s="42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spans="1:25" ht="14.25" customHeight="1" x14ac:dyDescent="0.25">
      <c r="A899" s="4"/>
      <c r="B899" s="4"/>
      <c r="C899" s="42"/>
      <c r="D899" s="42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spans="1:25" ht="14.25" customHeight="1" x14ac:dyDescent="0.25">
      <c r="A900" s="4"/>
      <c r="B900" s="4"/>
      <c r="C900" s="42"/>
      <c r="D900" s="42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spans="1:25" ht="14.25" customHeight="1" x14ac:dyDescent="0.25">
      <c r="A901" s="4"/>
      <c r="B901" s="4"/>
      <c r="C901" s="42"/>
      <c r="D901" s="42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4.25" customHeight="1" x14ac:dyDescent="0.25">
      <c r="A902" s="4"/>
      <c r="B902" s="4"/>
      <c r="C902" s="42"/>
      <c r="D902" s="4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spans="1:25" ht="14.25" customHeight="1" x14ac:dyDescent="0.25">
      <c r="A903" s="4"/>
      <c r="B903" s="4"/>
      <c r="C903" s="42"/>
      <c r="D903" s="42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spans="1:25" ht="14.25" customHeight="1" x14ac:dyDescent="0.25">
      <c r="A904" s="4"/>
      <c r="B904" s="4"/>
      <c r="C904" s="42"/>
      <c r="D904" s="42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spans="1:25" ht="14.25" customHeight="1" x14ac:dyDescent="0.25">
      <c r="A905" s="4"/>
      <c r="B905" s="4"/>
      <c r="C905" s="42"/>
      <c r="D905" s="42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spans="1:25" ht="14.25" customHeight="1" x14ac:dyDescent="0.25">
      <c r="A906" s="4"/>
      <c r="B906" s="4"/>
      <c r="C906" s="42"/>
      <c r="D906" s="42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spans="1:25" ht="14.25" customHeight="1" x14ac:dyDescent="0.25">
      <c r="A907" s="4"/>
      <c r="B907" s="4"/>
      <c r="C907" s="42"/>
      <c r="D907" s="42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spans="1:25" ht="14.25" customHeight="1" x14ac:dyDescent="0.25">
      <c r="A908" s="4"/>
      <c r="B908" s="4"/>
      <c r="C908" s="42"/>
      <c r="D908" s="42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spans="1:25" ht="14.25" customHeight="1" x14ac:dyDescent="0.25">
      <c r="A909" s="4"/>
      <c r="B909" s="4"/>
      <c r="C909" s="42"/>
      <c r="D909" s="42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spans="1:25" ht="14.25" customHeight="1" x14ac:dyDescent="0.25">
      <c r="A910" s="4"/>
      <c r="B910" s="4"/>
      <c r="C910" s="42"/>
      <c r="D910" s="42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spans="1:25" ht="14.25" customHeight="1" x14ac:dyDescent="0.25">
      <c r="A911" s="4"/>
      <c r="B911" s="4"/>
      <c r="C911" s="42"/>
      <c r="D911" s="42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spans="1:25" ht="14.25" customHeight="1" x14ac:dyDescent="0.25">
      <c r="A912" s="4"/>
      <c r="B912" s="4"/>
      <c r="C912" s="42"/>
      <c r="D912" s="4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spans="1:25" ht="14.25" customHeight="1" x14ac:dyDescent="0.25">
      <c r="A913" s="4"/>
      <c r="B913" s="4"/>
      <c r="C913" s="42"/>
      <c r="D913" s="42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spans="1:25" ht="14.25" customHeight="1" x14ac:dyDescent="0.25">
      <c r="A914" s="4"/>
      <c r="B914" s="4"/>
      <c r="C914" s="42"/>
      <c r="D914" s="42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spans="1:25" ht="14.25" customHeight="1" x14ac:dyDescent="0.25">
      <c r="A915" s="4"/>
      <c r="B915" s="4"/>
      <c r="C915" s="42"/>
      <c r="D915" s="42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spans="1:25" ht="14.25" customHeight="1" x14ac:dyDescent="0.25">
      <c r="A916" s="4"/>
      <c r="B916" s="4"/>
      <c r="C916" s="42"/>
      <c r="D916" s="42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spans="1:25" ht="14.25" customHeight="1" x14ac:dyDescent="0.25">
      <c r="A917" s="4"/>
      <c r="B917" s="4"/>
      <c r="C917" s="42"/>
      <c r="D917" s="42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spans="1:25" ht="14.25" customHeight="1" x14ac:dyDescent="0.25">
      <c r="A918" s="4"/>
      <c r="B918" s="4"/>
      <c r="C918" s="42"/>
      <c r="D918" s="42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spans="1:25" ht="14.25" customHeight="1" x14ac:dyDescent="0.25">
      <c r="A919" s="4"/>
      <c r="B919" s="4"/>
      <c r="C919" s="42"/>
      <c r="D919" s="42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spans="1:25" ht="14.25" customHeight="1" x14ac:dyDescent="0.25">
      <c r="A920" s="4"/>
      <c r="B920" s="4"/>
      <c r="C920" s="42"/>
      <c r="D920" s="42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spans="1:25" ht="14.25" customHeight="1" x14ac:dyDescent="0.25">
      <c r="A921" s="4"/>
      <c r="B921" s="4"/>
      <c r="C921" s="42"/>
      <c r="D921" s="42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spans="1:25" ht="14.25" customHeight="1" x14ac:dyDescent="0.25">
      <c r="A922" s="4"/>
      <c r="B922" s="4"/>
      <c r="C922" s="42"/>
      <c r="D922" s="4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spans="1:25" ht="14.25" customHeight="1" x14ac:dyDescent="0.25">
      <c r="A923" s="4"/>
      <c r="B923" s="4"/>
      <c r="C923" s="42"/>
      <c r="D923" s="42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spans="1:25" ht="14.25" customHeight="1" x14ac:dyDescent="0.25">
      <c r="A924" s="4"/>
      <c r="B924" s="4"/>
      <c r="C924" s="42"/>
      <c r="D924" s="42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spans="1:25" ht="14.25" customHeight="1" x14ac:dyDescent="0.25">
      <c r="A925" s="4"/>
      <c r="B925" s="4"/>
      <c r="C925" s="42"/>
      <c r="D925" s="42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spans="1:25" ht="14.25" customHeight="1" x14ac:dyDescent="0.25">
      <c r="A926" s="4"/>
      <c r="B926" s="4"/>
      <c r="C926" s="42"/>
      <c r="D926" s="42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spans="1:25" ht="14.25" customHeight="1" x14ac:dyDescent="0.25">
      <c r="A927" s="4"/>
      <c r="B927" s="4"/>
      <c r="C927" s="42"/>
      <c r="D927" s="42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spans="1:25" ht="14.25" customHeight="1" x14ac:dyDescent="0.25">
      <c r="A928" s="4"/>
      <c r="B928" s="4"/>
      <c r="C928" s="42"/>
      <c r="D928" s="42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spans="1:25" ht="14.25" customHeight="1" x14ac:dyDescent="0.25">
      <c r="A929" s="4"/>
      <c r="B929" s="4"/>
      <c r="C929" s="42"/>
      <c r="D929" s="42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spans="1:25" ht="14.25" customHeight="1" x14ac:dyDescent="0.25">
      <c r="A930" s="4"/>
      <c r="B930" s="4"/>
      <c r="C930" s="42"/>
      <c r="D930" s="42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spans="1:25" ht="14.25" customHeight="1" x14ac:dyDescent="0.25">
      <c r="A931" s="4"/>
      <c r="B931" s="4"/>
      <c r="C931" s="42"/>
      <c r="D931" s="42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spans="1:25" ht="14.25" customHeight="1" x14ac:dyDescent="0.25">
      <c r="A932" s="4"/>
      <c r="B932" s="4"/>
      <c r="C932" s="42"/>
      <c r="D932" s="4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spans="1:25" ht="14.25" customHeight="1" x14ac:dyDescent="0.25">
      <c r="A933" s="4"/>
      <c r="B933" s="4"/>
      <c r="C933" s="42"/>
      <c r="D933" s="42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spans="1:25" ht="14.25" customHeight="1" x14ac:dyDescent="0.25">
      <c r="A934" s="4"/>
      <c r="B934" s="4"/>
      <c r="C934" s="42"/>
      <c r="D934" s="42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spans="1:25" ht="14.25" customHeight="1" x14ac:dyDescent="0.25">
      <c r="A935" s="4"/>
      <c r="B935" s="4"/>
      <c r="C935" s="42"/>
      <c r="D935" s="42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5" ht="14.25" customHeight="1" x14ac:dyDescent="0.25">
      <c r="A936" s="4"/>
      <c r="B936" s="4"/>
      <c r="C936" s="42"/>
      <c r="D936" s="42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spans="1:25" ht="14.25" customHeight="1" x14ac:dyDescent="0.25">
      <c r="A937" s="4"/>
      <c r="B937" s="4"/>
      <c r="C937" s="42"/>
      <c r="D937" s="42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spans="1:25" ht="14.25" customHeight="1" x14ac:dyDescent="0.25">
      <c r="A938" s="4"/>
      <c r="B938" s="4"/>
      <c r="C938" s="42"/>
      <c r="D938" s="42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spans="1:25" ht="14.25" customHeight="1" x14ac:dyDescent="0.25">
      <c r="A939" s="4"/>
      <c r="B939" s="4"/>
      <c r="C939" s="42"/>
      <c r="D939" s="42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spans="1:25" ht="14.25" customHeight="1" x14ac:dyDescent="0.25">
      <c r="A940" s="4"/>
      <c r="B940" s="4"/>
      <c r="C940" s="42"/>
      <c r="D940" s="42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spans="1:25" ht="14.25" customHeight="1" x14ac:dyDescent="0.25">
      <c r="A941" s="4"/>
      <c r="B941" s="4"/>
      <c r="C941" s="42"/>
      <c r="D941" s="42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spans="1:25" ht="14.25" customHeight="1" x14ac:dyDescent="0.25">
      <c r="A942" s="4"/>
      <c r="B942" s="4"/>
      <c r="C942" s="42"/>
      <c r="D942" s="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spans="1:25" ht="14.25" customHeight="1" x14ac:dyDescent="0.25">
      <c r="A943" s="4"/>
      <c r="B943" s="4"/>
      <c r="C943" s="42"/>
      <c r="D943" s="42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spans="1:25" ht="14.25" customHeight="1" x14ac:dyDescent="0.25">
      <c r="A944" s="4"/>
      <c r="B944" s="4"/>
      <c r="C944" s="42"/>
      <c r="D944" s="42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spans="1:25" ht="14.25" customHeight="1" x14ac:dyDescent="0.25">
      <c r="A945" s="4"/>
      <c r="B945" s="4"/>
      <c r="C945" s="42"/>
      <c r="D945" s="42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spans="1:25" ht="14.25" customHeight="1" x14ac:dyDescent="0.25">
      <c r="A946" s="4"/>
      <c r="B946" s="4"/>
      <c r="C946" s="42"/>
      <c r="D946" s="42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spans="1:25" ht="14.25" customHeight="1" x14ac:dyDescent="0.25">
      <c r="A947" s="4"/>
      <c r="B947" s="4"/>
      <c r="C947" s="42"/>
      <c r="D947" s="42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spans="1:25" ht="14.25" customHeight="1" x14ac:dyDescent="0.25">
      <c r="A948" s="4"/>
      <c r="B948" s="4"/>
      <c r="C948" s="42"/>
      <c r="D948" s="42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spans="1:25" ht="14.25" customHeight="1" x14ac:dyDescent="0.25">
      <c r="A949" s="4"/>
      <c r="B949" s="4"/>
      <c r="C949" s="42"/>
      <c r="D949" s="42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spans="1:25" ht="14.25" customHeight="1" x14ac:dyDescent="0.25">
      <c r="A950" s="4"/>
      <c r="B950" s="4"/>
      <c r="C950" s="42"/>
      <c r="D950" s="42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spans="1:25" ht="14.25" customHeight="1" x14ac:dyDescent="0.25">
      <c r="A951" s="4"/>
      <c r="B951" s="4"/>
      <c r="C951" s="42"/>
      <c r="D951" s="42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spans="1:25" ht="14.25" customHeight="1" x14ac:dyDescent="0.25">
      <c r="A952" s="4"/>
      <c r="B952" s="4"/>
      <c r="C952" s="42"/>
      <c r="D952" s="4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spans="1:25" ht="14.25" customHeight="1" x14ac:dyDescent="0.25">
      <c r="A953" s="4"/>
      <c r="B953" s="4"/>
      <c r="C953" s="42"/>
      <c r="D953" s="42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spans="1:25" ht="14.25" customHeight="1" x14ac:dyDescent="0.25">
      <c r="A954" s="4"/>
      <c r="B954" s="4"/>
      <c r="C954" s="42"/>
      <c r="D954" s="42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spans="1:25" ht="14.25" customHeight="1" x14ac:dyDescent="0.25">
      <c r="A955" s="4"/>
      <c r="B955" s="4"/>
      <c r="C955" s="42"/>
      <c r="D955" s="42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spans="1:25" ht="14.25" customHeight="1" x14ac:dyDescent="0.25">
      <c r="A956" s="4"/>
      <c r="B956" s="4"/>
      <c r="C956" s="42"/>
      <c r="D956" s="42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spans="1:25" ht="14.25" customHeight="1" x14ac:dyDescent="0.25">
      <c r="A957" s="4"/>
      <c r="B957" s="4"/>
      <c r="C957" s="42"/>
      <c r="D957" s="42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spans="1:25" ht="14.25" customHeight="1" x14ac:dyDescent="0.25">
      <c r="A958" s="4"/>
      <c r="B958" s="4"/>
      <c r="C958" s="42"/>
      <c r="D958" s="42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spans="1:25" ht="14.25" customHeight="1" x14ac:dyDescent="0.25">
      <c r="A959" s="4"/>
      <c r="B959" s="4"/>
      <c r="C959" s="42"/>
      <c r="D959" s="42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spans="1:25" ht="14.25" customHeight="1" x14ac:dyDescent="0.25">
      <c r="A960" s="4"/>
      <c r="B960" s="4"/>
      <c r="C960" s="42"/>
      <c r="D960" s="42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spans="1:25" ht="14.25" customHeight="1" x14ac:dyDescent="0.25">
      <c r="A961" s="4"/>
      <c r="B961" s="4"/>
      <c r="C961" s="42"/>
      <c r="D961" s="42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spans="1:25" ht="14.25" customHeight="1" x14ac:dyDescent="0.25">
      <c r="A962" s="4"/>
      <c r="B962" s="4"/>
      <c r="C962" s="42"/>
      <c r="D962" s="4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spans="1:25" ht="14.25" customHeight="1" x14ac:dyDescent="0.25">
      <c r="A963" s="4"/>
      <c r="B963" s="4"/>
      <c r="C963" s="42"/>
      <c r="D963" s="42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spans="1:25" ht="14.25" customHeight="1" x14ac:dyDescent="0.25">
      <c r="A964" s="4"/>
      <c r="B964" s="4"/>
      <c r="C964" s="42"/>
      <c r="D964" s="42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spans="1:25" ht="14.25" customHeight="1" x14ac:dyDescent="0.25">
      <c r="A965" s="4"/>
      <c r="B965" s="4"/>
      <c r="C965" s="42"/>
      <c r="D965" s="42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spans="1:25" ht="14.25" customHeight="1" x14ac:dyDescent="0.25">
      <c r="A966" s="4"/>
      <c r="B966" s="4"/>
      <c r="C966" s="42"/>
      <c r="D966" s="42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spans="1:25" ht="14.25" customHeight="1" x14ac:dyDescent="0.25">
      <c r="A967" s="4"/>
      <c r="B967" s="4"/>
      <c r="C967" s="42"/>
      <c r="D967" s="42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spans="1:25" ht="14.25" customHeight="1" x14ac:dyDescent="0.25">
      <c r="A968" s="4"/>
      <c r="B968" s="4"/>
      <c r="C968" s="42"/>
      <c r="D968" s="42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spans="1:25" ht="14.25" customHeight="1" x14ac:dyDescent="0.25">
      <c r="A969" s="4"/>
      <c r="B969" s="4"/>
      <c r="C969" s="42"/>
      <c r="D969" s="42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5" ht="14.25" customHeight="1" x14ac:dyDescent="0.25">
      <c r="A970" s="4"/>
      <c r="B970" s="4"/>
      <c r="C970" s="42"/>
      <c r="D970" s="42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spans="1:25" ht="14.25" customHeight="1" x14ac:dyDescent="0.25">
      <c r="A971" s="4"/>
      <c r="B971" s="4"/>
      <c r="C971" s="42"/>
      <c r="D971" s="42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spans="1:25" ht="14.25" customHeight="1" x14ac:dyDescent="0.25">
      <c r="A972" s="4"/>
      <c r="B972" s="4"/>
      <c r="C972" s="42"/>
      <c r="D972" s="4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spans="1:25" ht="14.25" customHeight="1" x14ac:dyDescent="0.25">
      <c r="A973" s="4"/>
      <c r="B973" s="4"/>
      <c r="C973" s="42"/>
      <c r="D973" s="42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spans="1:25" ht="14.25" customHeight="1" x14ac:dyDescent="0.25">
      <c r="A974" s="4"/>
      <c r="B974" s="4"/>
      <c r="C974" s="42"/>
      <c r="D974" s="42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spans="1:25" ht="14.25" customHeight="1" x14ac:dyDescent="0.25">
      <c r="A975" s="4"/>
      <c r="B975" s="4"/>
      <c r="C975" s="42"/>
      <c r="D975" s="42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spans="1:25" ht="14.25" customHeight="1" x14ac:dyDescent="0.25">
      <c r="A976" s="4"/>
      <c r="B976" s="4"/>
      <c r="C976" s="42"/>
      <c r="D976" s="42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spans="1:25" ht="14.25" customHeight="1" x14ac:dyDescent="0.25">
      <c r="A977" s="4"/>
      <c r="B977" s="4"/>
      <c r="C977" s="42"/>
      <c r="D977" s="42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spans="1:25" ht="14.25" customHeight="1" x14ac:dyDescent="0.25">
      <c r="A978" s="4"/>
      <c r="B978" s="4"/>
      <c r="C978" s="42"/>
      <c r="D978" s="42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spans="1:25" ht="14.25" customHeight="1" x14ac:dyDescent="0.25">
      <c r="A979" s="4"/>
      <c r="B979" s="4"/>
      <c r="C979" s="42"/>
      <c r="D979" s="42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spans="1:25" ht="14.25" customHeight="1" x14ac:dyDescent="0.25">
      <c r="A980" s="4"/>
      <c r="B980" s="4"/>
      <c r="C980" s="42"/>
      <c r="D980" s="42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spans="1:25" ht="14.25" customHeight="1" x14ac:dyDescent="0.25">
      <c r="A981" s="4"/>
      <c r="B981" s="4"/>
      <c r="C981" s="42"/>
      <c r="D981" s="42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spans="1:25" ht="14.25" customHeight="1" x14ac:dyDescent="0.25">
      <c r="A982" s="4"/>
      <c r="B982" s="4"/>
      <c r="C982" s="42"/>
      <c r="D982" s="4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spans="1:25" ht="14.25" customHeight="1" x14ac:dyDescent="0.25">
      <c r="A983" s="4"/>
      <c r="B983" s="4"/>
      <c r="C983" s="42"/>
      <c r="D983" s="42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spans="1:25" ht="14.25" customHeight="1" x14ac:dyDescent="0.25">
      <c r="A984" s="4"/>
      <c r="B984" s="4"/>
      <c r="C984" s="42"/>
      <c r="D984" s="42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spans="1:25" ht="14.25" customHeight="1" x14ac:dyDescent="0.25">
      <c r="A985" s="4"/>
      <c r="B985" s="4"/>
      <c r="C985" s="42"/>
      <c r="D985" s="42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spans="1:25" ht="14.25" customHeight="1" x14ac:dyDescent="0.25">
      <c r="A986" s="4"/>
      <c r="B986" s="4"/>
      <c r="C986" s="42"/>
      <c r="D986" s="42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spans="1:25" ht="14.25" customHeight="1" x14ac:dyDescent="0.25">
      <c r="A987" s="4"/>
      <c r="B987" s="4"/>
      <c r="C987" s="42"/>
      <c r="D987" s="42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spans="1:25" ht="14.25" customHeight="1" x14ac:dyDescent="0.25">
      <c r="A988" s="4"/>
      <c r="B988" s="4"/>
      <c r="C988" s="42"/>
      <c r="D988" s="42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spans="1:25" ht="14.25" customHeight="1" x14ac:dyDescent="0.25">
      <c r="A989" s="4"/>
      <c r="B989" s="4"/>
      <c r="C989" s="42"/>
      <c r="D989" s="42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spans="1:25" ht="14.25" customHeight="1" x14ac:dyDescent="0.25">
      <c r="A990" s="4"/>
      <c r="B990" s="4"/>
      <c r="C990" s="42"/>
      <c r="D990" s="42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spans="1:25" ht="14.25" customHeight="1" x14ac:dyDescent="0.25">
      <c r="A991" s="4"/>
      <c r="B991" s="4"/>
      <c r="C991" s="42"/>
      <c r="D991" s="42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spans="1:25" ht="14.25" customHeight="1" x14ac:dyDescent="0.25">
      <c r="A992" s="4"/>
      <c r="B992" s="4"/>
      <c r="C992" s="42"/>
      <c r="D992" s="4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  <row r="993" spans="1:25" ht="14.25" customHeight="1" x14ac:dyDescent="0.25">
      <c r="A993" s="4"/>
      <c r="B993" s="4"/>
      <c r="C993" s="42"/>
      <c r="D993" s="42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</row>
    <row r="994" spans="1:25" ht="14.25" customHeight="1" x14ac:dyDescent="0.25">
      <c r="A994" s="4"/>
      <c r="B994" s="4"/>
      <c r="C994" s="42"/>
      <c r="D994" s="42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</row>
  </sheetData>
  <mergeCells count="30">
    <mergeCell ref="C1:D1"/>
    <mergeCell ref="E1:F1"/>
    <mergeCell ref="G1:H1"/>
    <mergeCell ref="A2:A4"/>
    <mergeCell ref="E2:F2"/>
    <mergeCell ref="G2:H2"/>
    <mergeCell ref="C2:D2"/>
    <mergeCell ref="A5:A7"/>
    <mergeCell ref="A8:A10"/>
    <mergeCell ref="C8:D8"/>
    <mergeCell ref="E8:F8"/>
    <mergeCell ref="G8:H8"/>
    <mergeCell ref="C5:D5"/>
    <mergeCell ref="E5:F5"/>
    <mergeCell ref="G5:H5"/>
    <mergeCell ref="C20:D20"/>
    <mergeCell ref="E20:F20"/>
    <mergeCell ref="G20:H20"/>
    <mergeCell ref="A11:A13"/>
    <mergeCell ref="A14:A16"/>
    <mergeCell ref="C14:D14"/>
    <mergeCell ref="E14:F14"/>
    <mergeCell ref="G14:H14"/>
    <mergeCell ref="A17:A19"/>
    <mergeCell ref="C17:D17"/>
    <mergeCell ref="C11:D11"/>
    <mergeCell ref="E11:F11"/>
    <mergeCell ref="G11:H11"/>
    <mergeCell ref="E17:F17"/>
    <mergeCell ref="G17:H17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opLeftCell="A4" workbookViewId="0">
      <selection activeCell="M12" sqref="M12"/>
    </sheetView>
  </sheetViews>
  <sheetFormatPr defaultColWidth="12.625" defaultRowHeight="15" customHeight="1" outlineLevelRow="1" x14ac:dyDescent="0.2"/>
  <cols>
    <col min="1" max="1" width="21.25" customWidth="1"/>
    <col min="2" max="2" width="5.25" customWidth="1"/>
    <col min="3" max="3" width="12" bestFit="1" customWidth="1"/>
    <col min="4" max="4" width="11.125" bestFit="1" customWidth="1"/>
    <col min="5" max="5" width="9.75" bestFit="1" customWidth="1"/>
    <col min="6" max="6" width="12" bestFit="1" customWidth="1"/>
    <col min="7" max="7" width="13" bestFit="1" customWidth="1"/>
    <col min="8" max="8" width="2.125" style="230" customWidth="1"/>
    <col min="9" max="24" width="5" customWidth="1"/>
    <col min="25" max="27" width="9.625" customWidth="1"/>
  </cols>
  <sheetData>
    <row r="1" spans="1:24" ht="165" x14ac:dyDescent="0.25">
      <c r="A1" s="54"/>
      <c r="B1" s="55" t="s">
        <v>36</v>
      </c>
      <c r="C1" s="55" t="s">
        <v>37</v>
      </c>
      <c r="D1" s="55" t="s">
        <v>38</v>
      </c>
      <c r="E1" s="55" t="s">
        <v>39</v>
      </c>
      <c r="F1" s="55" t="s">
        <v>40</v>
      </c>
      <c r="G1" s="56" t="s">
        <v>41</v>
      </c>
      <c r="H1" s="229" t="s">
        <v>42</v>
      </c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</row>
    <row r="2" spans="1:24" ht="14.25" customHeight="1" x14ac:dyDescent="0.25">
      <c r="A2" s="58" t="s">
        <v>43</v>
      </c>
      <c r="B2" s="59">
        <f t="shared" ref="B2:G2" si="0">SUM(B18,B27,B35,B45,B55,B64,B70,B81)</f>
        <v>96.5</v>
      </c>
      <c r="C2" s="60">
        <f t="shared" si="0"/>
        <v>17400000</v>
      </c>
      <c r="D2" s="60">
        <f t="shared" si="0"/>
        <v>2262000</v>
      </c>
      <c r="E2" s="60">
        <f t="shared" si="0"/>
        <v>110000</v>
      </c>
      <c r="F2" s="60">
        <f t="shared" si="0"/>
        <v>47731750</v>
      </c>
      <c r="G2" s="61">
        <f t="shared" si="0"/>
        <v>572781000</v>
      </c>
      <c r="H2" s="232">
        <f>SUM(H6:H81)*12</f>
        <v>65481000</v>
      </c>
    </row>
    <row r="3" spans="1:24" ht="14.25" customHeight="1" x14ac:dyDescent="0.2"/>
    <row r="4" spans="1:24" ht="14.25" customHeight="1" x14ac:dyDescent="0.25">
      <c r="A4" s="62" t="s">
        <v>44</v>
      </c>
      <c r="B4" s="63"/>
      <c r="C4" s="63"/>
      <c r="D4" s="63"/>
      <c r="E4" s="63"/>
      <c r="F4" s="63"/>
      <c r="G4" s="64"/>
    </row>
    <row r="5" spans="1:24" ht="45" x14ac:dyDescent="0.25">
      <c r="A5" s="65" t="s">
        <v>45</v>
      </c>
      <c r="B5" s="66" t="s">
        <v>36</v>
      </c>
      <c r="C5" s="66" t="s">
        <v>37</v>
      </c>
      <c r="D5" s="66" t="s">
        <v>38</v>
      </c>
      <c r="E5" s="66" t="s">
        <v>39</v>
      </c>
      <c r="F5" s="66" t="s">
        <v>40</v>
      </c>
      <c r="G5" s="67" t="s">
        <v>41</v>
      </c>
      <c r="H5" s="22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</row>
    <row r="6" spans="1:24" ht="14.25" customHeight="1" outlineLevel="1" x14ac:dyDescent="0.25">
      <c r="A6" s="57" t="s">
        <v>46</v>
      </c>
      <c r="B6" s="4">
        <v>1</v>
      </c>
      <c r="C6" s="68">
        <v>900000</v>
      </c>
      <c r="D6" s="68">
        <v>117000</v>
      </c>
      <c r="E6" s="68">
        <v>5000</v>
      </c>
      <c r="F6" s="68">
        <v>1022000</v>
      </c>
      <c r="G6" s="68">
        <v>12264000</v>
      </c>
      <c r="H6" s="231">
        <f t="shared" ref="H6:H16" si="1">+D6*B6</f>
        <v>117000</v>
      </c>
    </row>
    <row r="7" spans="1:24" ht="14.25" customHeight="1" outlineLevel="1" x14ac:dyDescent="0.25">
      <c r="A7" s="57" t="s">
        <v>47</v>
      </c>
      <c r="B7" s="4">
        <v>1</v>
      </c>
      <c r="C7" s="68">
        <v>750000</v>
      </c>
      <c r="D7" s="68">
        <v>97500</v>
      </c>
      <c r="E7" s="68">
        <v>5000</v>
      </c>
      <c r="F7" s="68">
        <v>852500</v>
      </c>
      <c r="G7" s="68">
        <v>10230000</v>
      </c>
      <c r="H7" s="231">
        <f t="shared" si="1"/>
        <v>97500</v>
      </c>
    </row>
    <row r="8" spans="1:24" ht="14.25" customHeight="1" outlineLevel="1" x14ac:dyDescent="0.25">
      <c r="A8" s="57" t="s">
        <v>48</v>
      </c>
      <c r="B8" s="4">
        <v>1</v>
      </c>
      <c r="C8" s="68">
        <v>750000</v>
      </c>
      <c r="D8" s="68">
        <v>97500</v>
      </c>
      <c r="E8" s="68">
        <v>5000</v>
      </c>
      <c r="F8" s="68">
        <v>852500</v>
      </c>
      <c r="G8" s="68">
        <v>10230000</v>
      </c>
      <c r="H8" s="231">
        <f t="shared" si="1"/>
        <v>97500</v>
      </c>
    </row>
    <row r="9" spans="1:24" ht="14.25" customHeight="1" outlineLevel="1" x14ac:dyDescent="0.25">
      <c r="A9" s="57" t="s">
        <v>49</v>
      </c>
      <c r="B9" s="4">
        <v>1</v>
      </c>
      <c r="C9" s="68">
        <v>500000</v>
      </c>
      <c r="D9" s="68">
        <v>65000</v>
      </c>
      <c r="E9" s="68">
        <v>5000</v>
      </c>
      <c r="F9" s="68">
        <v>570000</v>
      </c>
      <c r="G9" s="68">
        <v>6840000</v>
      </c>
      <c r="H9" s="231">
        <f t="shared" si="1"/>
        <v>65000</v>
      </c>
    </row>
    <row r="10" spans="1:24" outlineLevel="1" x14ac:dyDescent="0.25">
      <c r="A10" s="57" t="s">
        <v>50</v>
      </c>
      <c r="B10" s="4">
        <v>1</v>
      </c>
      <c r="C10" s="68">
        <v>500000</v>
      </c>
      <c r="D10" s="68">
        <v>65000</v>
      </c>
      <c r="E10" s="68">
        <v>5000</v>
      </c>
      <c r="F10" s="68">
        <v>570000</v>
      </c>
      <c r="G10" s="68">
        <v>6840000</v>
      </c>
      <c r="H10" s="231">
        <f t="shared" si="1"/>
        <v>65000</v>
      </c>
    </row>
    <row r="11" spans="1:24" ht="14.25" customHeight="1" outlineLevel="1" x14ac:dyDescent="0.25">
      <c r="A11" s="57" t="s">
        <v>51</v>
      </c>
      <c r="B11" s="4">
        <v>3</v>
      </c>
      <c r="C11" s="68">
        <v>400000</v>
      </c>
      <c r="D11" s="68">
        <v>52000</v>
      </c>
      <c r="E11" s="68">
        <v>15000</v>
      </c>
      <c r="F11" s="68">
        <v>1401000</v>
      </c>
      <c r="G11" s="68">
        <v>16812000</v>
      </c>
      <c r="H11" s="231">
        <f t="shared" si="1"/>
        <v>156000</v>
      </c>
    </row>
    <row r="12" spans="1:24" ht="60" outlineLevel="1" x14ac:dyDescent="0.25">
      <c r="A12" s="57" t="s">
        <v>52</v>
      </c>
      <c r="B12" s="4">
        <v>3</v>
      </c>
      <c r="C12" s="68">
        <v>400000</v>
      </c>
      <c r="D12" s="68">
        <v>52000</v>
      </c>
      <c r="E12" s="68">
        <v>15000</v>
      </c>
      <c r="F12" s="68">
        <v>1401000</v>
      </c>
      <c r="G12" s="68">
        <v>16812000</v>
      </c>
      <c r="H12" s="231">
        <f t="shared" si="1"/>
        <v>156000</v>
      </c>
    </row>
    <row r="13" spans="1:24" ht="45" outlineLevel="1" x14ac:dyDescent="0.25">
      <c r="A13" s="57" t="s">
        <v>53</v>
      </c>
      <c r="B13" s="4">
        <v>4</v>
      </c>
      <c r="C13" s="68">
        <v>400000</v>
      </c>
      <c r="D13" s="68">
        <v>52000</v>
      </c>
      <c r="E13" s="68">
        <v>20000</v>
      </c>
      <c r="F13" s="68">
        <v>1888000</v>
      </c>
      <c r="G13" s="68">
        <v>22656000</v>
      </c>
      <c r="H13" s="231">
        <f t="shared" si="1"/>
        <v>208000</v>
      </c>
    </row>
    <row r="14" spans="1:24" ht="14.25" customHeight="1" outlineLevel="1" x14ac:dyDescent="0.25">
      <c r="A14" s="57" t="s">
        <v>54</v>
      </c>
      <c r="B14" s="4">
        <v>4</v>
      </c>
      <c r="C14" s="68">
        <v>400000</v>
      </c>
      <c r="D14" s="68">
        <v>52000</v>
      </c>
      <c r="E14" s="68">
        <v>20000</v>
      </c>
      <c r="F14" s="68">
        <v>1888000</v>
      </c>
      <c r="G14" s="68">
        <v>22656000</v>
      </c>
      <c r="H14" s="231">
        <f t="shared" si="1"/>
        <v>208000</v>
      </c>
    </row>
    <row r="15" spans="1:24" ht="14.25" customHeight="1" outlineLevel="1" x14ac:dyDescent="0.25">
      <c r="A15" s="57" t="s">
        <v>55</v>
      </c>
      <c r="B15" s="4">
        <v>1</v>
      </c>
      <c r="C15" s="68">
        <v>500000</v>
      </c>
      <c r="D15" s="68">
        <v>65000</v>
      </c>
      <c r="E15" s="68">
        <v>5000</v>
      </c>
      <c r="F15" s="68">
        <v>570000</v>
      </c>
      <c r="G15" s="68">
        <v>6840000</v>
      </c>
      <c r="H15" s="231">
        <f t="shared" si="1"/>
        <v>65000</v>
      </c>
    </row>
    <row r="16" spans="1:24" ht="14.25" customHeight="1" outlineLevel="1" x14ac:dyDescent="0.25">
      <c r="A16" s="57" t="s">
        <v>56</v>
      </c>
      <c r="B16" s="4">
        <v>2</v>
      </c>
      <c r="C16" s="68">
        <v>300000</v>
      </c>
      <c r="D16" s="68">
        <v>39000</v>
      </c>
      <c r="E16" s="68">
        <v>10000</v>
      </c>
      <c r="F16" s="68">
        <v>698000</v>
      </c>
      <c r="G16" s="68">
        <v>8376000</v>
      </c>
      <c r="H16" s="231">
        <f t="shared" si="1"/>
        <v>78000</v>
      </c>
    </row>
    <row r="17" spans="1:24" ht="14.25" customHeight="1" outlineLevel="1" x14ac:dyDescent="0.25">
      <c r="C17" s="68"/>
      <c r="D17" s="68"/>
      <c r="E17" s="68"/>
      <c r="F17" s="68"/>
      <c r="G17" s="68"/>
      <c r="H17" s="231"/>
    </row>
    <row r="18" spans="1:24" ht="14.25" customHeight="1" x14ac:dyDescent="0.25">
      <c r="A18" s="69" t="s">
        <v>4</v>
      </c>
      <c r="B18" s="70">
        <f t="shared" ref="B18:G18" si="2">SUM(B6:B17)</f>
        <v>22</v>
      </c>
      <c r="C18" s="71">
        <f t="shared" si="2"/>
        <v>5800000</v>
      </c>
      <c r="D18" s="71">
        <f t="shared" si="2"/>
        <v>754000</v>
      </c>
      <c r="E18" s="71">
        <f t="shared" si="2"/>
        <v>110000</v>
      </c>
      <c r="F18" s="71">
        <f t="shared" si="2"/>
        <v>11713000</v>
      </c>
      <c r="G18" s="72">
        <f t="shared" si="2"/>
        <v>140556000</v>
      </c>
      <c r="H18" s="231"/>
    </row>
    <row r="19" spans="1:24" ht="14.25" customHeight="1" x14ac:dyDescent="0.25">
      <c r="C19" s="68"/>
      <c r="D19" s="68"/>
      <c r="E19" s="68"/>
      <c r="F19" s="68"/>
      <c r="H19" s="231"/>
    </row>
    <row r="20" spans="1:24" ht="14.25" customHeight="1" x14ac:dyDescent="0.25">
      <c r="H20" s="231"/>
    </row>
    <row r="21" spans="1:24" ht="14.25" customHeight="1" x14ac:dyDescent="0.25">
      <c r="A21" s="62" t="s">
        <v>57</v>
      </c>
      <c r="B21" s="63"/>
      <c r="C21" s="63"/>
      <c r="D21" s="63"/>
      <c r="E21" s="63"/>
      <c r="F21" s="63"/>
      <c r="G21" s="64"/>
      <c r="H21" s="231"/>
    </row>
    <row r="22" spans="1:24" ht="45" x14ac:dyDescent="0.25">
      <c r="A22" s="65" t="s">
        <v>45</v>
      </c>
      <c r="B22" s="66" t="str">
        <f>B30</f>
        <v>Létszám (fő)</v>
      </c>
      <c r="C22" s="66" t="s">
        <v>37</v>
      </c>
      <c r="D22" s="66" t="s">
        <v>38</v>
      </c>
      <c r="E22" s="66" t="s">
        <v>58</v>
      </c>
      <c r="F22" s="66" t="s">
        <v>40</v>
      </c>
      <c r="G22" s="67" t="s">
        <v>41</v>
      </c>
      <c r="H22" s="231"/>
      <c r="I22" s="73"/>
      <c r="J22" s="73"/>
      <c r="K22" s="73"/>
      <c r="L22" s="73"/>
      <c r="M22" s="73"/>
      <c r="N22" s="74"/>
      <c r="O22" s="73"/>
      <c r="P22" s="73"/>
      <c r="Q22" s="73"/>
      <c r="R22" s="73"/>
      <c r="S22" s="73"/>
      <c r="T22" s="73"/>
      <c r="U22" s="73"/>
      <c r="V22" s="73"/>
      <c r="W22" s="74"/>
      <c r="X22" s="73"/>
    </row>
    <row r="23" spans="1:24" ht="14.25" customHeight="1" outlineLevel="1" x14ac:dyDescent="0.25">
      <c r="A23" s="4" t="s">
        <v>25</v>
      </c>
      <c r="B23" s="4">
        <v>1</v>
      </c>
      <c r="C23" s="68">
        <v>1000000</v>
      </c>
      <c r="D23" s="68">
        <v>130000</v>
      </c>
      <c r="E23" s="68"/>
      <c r="F23" s="68">
        <v>1130000</v>
      </c>
      <c r="G23" s="68">
        <v>13560000</v>
      </c>
      <c r="H23" s="231">
        <f t="shared" ref="H23:H25" si="3">+D23*B23</f>
        <v>130000</v>
      </c>
    </row>
    <row r="24" spans="1:24" ht="14.25" customHeight="1" outlineLevel="1" x14ac:dyDescent="0.25">
      <c r="A24" s="4" t="s">
        <v>26</v>
      </c>
      <c r="B24" s="4">
        <v>1</v>
      </c>
      <c r="C24" s="68">
        <v>400000</v>
      </c>
      <c r="D24" s="68">
        <v>52000</v>
      </c>
      <c r="E24" s="68"/>
      <c r="F24" s="68">
        <v>452000</v>
      </c>
      <c r="G24" s="68">
        <v>5424000</v>
      </c>
      <c r="H24" s="231">
        <f t="shared" si="3"/>
        <v>52000</v>
      </c>
    </row>
    <row r="25" spans="1:24" ht="14.25" customHeight="1" outlineLevel="1" x14ac:dyDescent="0.25">
      <c r="A25" s="4" t="s">
        <v>27</v>
      </c>
      <c r="B25" s="4">
        <v>1</v>
      </c>
      <c r="C25" s="68">
        <v>400000</v>
      </c>
      <c r="D25" s="68">
        <v>52000</v>
      </c>
      <c r="E25" s="68"/>
      <c r="F25" s="68">
        <v>452000</v>
      </c>
      <c r="G25" s="68">
        <v>5424000</v>
      </c>
      <c r="H25" s="231">
        <f t="shared" si="3"/>
        <v>52000</v>
      </c>
    </row>
    <row r="26" spans="1:24" ht="14.25" customHeight="1" outlineLevel="1" x14ac:dyDescent="0.25">
      <c r="C26" s="68"/>
      <c r="D26" s="68"/>
      <c r="E26" s="68"/>
      <c r="F26" s="68"/>
      <c r="G26" s="68"/>
      <c r="H26" s="231"/>
    </row>
    <row r="27" spans="1:24" ht="14.25" customHeight="1" x14ac:dyDescent="0.25">
      <c r="A27" s="69" t="s">
        <v>4</v>
      </c>
      <c r="B27" s="70">
        <f t="shared" ref="B27:G27" si="4">SUM(B23:B26)</f>
        <v>3</v>
      </c>
      <c r="C27" s="71">
        <f t="shared" si="4"/>
        <v>1800000</v>
      </c>
      <c r="D27" s="71">
        <f t="shared" si="4"/>
        <v>234000</v>
      </c>
      <c r="E27" s="71">
        <f t="shared" si="4"/>
        <v>0</v>
      </c>
      <c r="F27" s="71">
        <f t="shared" si="4"/>
        <v>2034000</v>
      </c>
      <c r="G27" s="72">
        <f t="shared" si="4"/>
        <v>24408000</v>
      </c>
      <c r="H27" s="231"/>
    </row>
    <row r="28" spans="1:24" ht="14.25" customHeight="1" x14ac:dyDescent="0.25">
      <c r="H28" s="231"/>
    </row>
    <row r="29" spans="1:24" ht="14.25" customHeight="1" x14ac:dyDescent="0.25">
      <c r="A29" s="75" t="s">
        <v>387</v>
      </c>
      <c r="B29" s="63"/>
      <c r="C29" s="63"/>
      <c r="D29" s="63"/>
      <c r="E29" s="63"/>
      <c r="F29" s="63"/>
      <c r="G29" s="64"/>
      <c r="H29" s="231"/>
    </row>
    <row r="30" spans="1:24" ht="45" x14ac:dyDescent="0.25">
      <c r="A30" s="65" t="s">
        <v>45</v>
      </c>
      <c r="B30" s="66" t="s">
        <v>36</v>
      </c>
      <c r="C30" s="66" t="s">
        <v>37</v>
      </c>
      <c r="D30" s="66" t="s">
        <v>38</v>
      </c>
      <c r="E30" s="66" t="s">
        <v>58</v>
      </c>
      <c r="F30" s="66" t="s">
        <v>40</v>
      </c>
      <c r="G30" s="67" t="s">
        <v>41</v>
      </c>
      <c r="H30" s="231"/>
      <c r="I30" s="73"/>
      <c r="J30" s="73"/>
      <c r="K30" s="73"/>
      <c r="L30" s="73"/>
      <c r="M30" s="73"/>
      <c r="N30" s="74"/>
      <c r="O30" s="73"/>
      <c r="P30" s="73"/>
      <c r="Q30" s="73"/>
      <c r="R30" s="73"/>
      <c r="S30" s="73"/>
      <c r="T30" s="73"/>
      <c r="U30" s="73"/>
      <c r="V30" s="73"/>
      <c r="W30" s="74"/>
      <c r="X30" s="73"/>
    </row>
    <row r="31" spans="1:24" ht="14.25" customHeight="1" outlineLevel="1" x14ac:dyDescent="0.25">
      <c r="A31" s="4" t="s">
        <v>28</v>
      </c>
      <c r="B31" s="4">
        <v>1</v>
      </c>
      <c r="C31" s="68">
        <v>350000</v>
      </c>
      <c r="D31" s="68">
        <v>45500</v>
      </c>
      <c r="E31" s="68"/>
      <c r="F31" s="68">
        <v>395500</v>
      </c>
      <c r="G31" s="68">
        <v>4746000</v>
      </c>
      <c r="H31" s="231">
        <f t="shared" ref="H31:H33" si="5">+D31*B31</f>
        <v>45500</v>
      </c>
    </row>
    <row r="32" spans="1:24" ht="14.25" customHeight="1" outlineLevel="1" x14ac:dyDescent="0.25">
      <c r="A32" s="4" t="s">
        <v>59</v>
      </c>
      <c r="B32" s="4">
        <v>0.5</v>
      </c>
      <c r="C32" s="68">
        <v>400000</v>
      </c>
      <c r="D32" s="68">
        <v>52000</v>
      </c>
      <c r="E32" s="68"/>
      <c r="F32" s="68">
        <v>226000</v>
      </c>
      <c r="G32" s="68">
        <v>2712000</v>
      </c>
      <c r="H32" s="231">
        <f t="shared" si="5"/>
        <v>26000</v>
      </c>
    </row>
    <row r="33" spans="1:24" ht="14.25" customHeight="1" outlineLevel="1" x14ac:dyDescent="0.25">
      <c r="A33" s="228" t="s">
        <v>388</v>
      </c>
      <c r="B33" s="4">
        <v>2</v>
      </c>
      <c r="C33" s="68">
        <v>350000</v>
      </c>
      <c r="D33" s="68">
        <v>45500</v>
      </c>
      <c r="E33" s="76"/>
      <c r="F33" s="68">
        <v>791000</v>
      </c>
      <c r="G33" s="68">
        <v>9492000</v>
      </c>
      <c r="H33" s="231">
        <f t="shared" si="5"/>
        <v>91000</v>
      </c>
    </row>
    <row r="34" spans="1:24" ht="14.25" customHeight="1" outlineLevel="1" x14ac:dyDescent="0.25">
      <c r="C34" s="68"/>
      <c r="D34" s="68"/>
      <c r="E34" s="68"/>
      <c r="F34" s="68"/>
      <c r="G34" s="68"/>
      <c r="H34" s="231"/>
    </row>
    <row r="35" spans="1:24" ht="14.25" customHeight="1" x14ac:dyDescent="0.25">
      <c r="A35" s="77" t="s">
        <v>4</v>
      </c>
      <c r="B35" s="70">
        <f t="shared" ref="B35:G35" si="6">SUM(B31:B34)</f>
        <v>3.5</v>
      </c>
      <c r="C35" s="71">
        <f t="shared" si="6"/>
        <v>1100000</v>
      </c>
      <c r="D35" s="71">
        <f t="shared" si="6"/>
        <v>143000</v>
      </c>
      <c r="E35" s="71">
        <f t="shared" si="6"/>
        <v>0</v>
      </c>
      <c r="F35" s="71">
        <f t="shared" si="6"/>
        <v>1412500</v>
      </c>
      <c r="G35" s="72">
        <f t="shared" si="6"/>
        <v>16950000</v>
      </c>
      <c r="H35" s="231"/>
    </row>
    <row r="36" spans="1:24" ht="14.25" customHeight="1" x14ac:dyDescent="0.25">
      <c r="A36" s="78"/>
      <c r="B36" s="79"/>
      <c r="C36" s="79"/>
      <c r="D36" s="79"/>
      <c r="E36" s="79"/>
      <c r="F36" s="79"/>
      <c r="G36" s="79"/>
      <c r="H36" s="231"/>
      <c r="I36" s="80"/>
      <c r="J36" s="80"/>
      <c r="K36" s="80"/>
      <c r="L36" s="80"/>
      <c r="M36" s="80"/>
      <c r="N36" s="81"/>
      <c r="O36" s="80"/>
      <c r="P36" s="80"/>
      <c r="Q36" s="80"/>
      <c r="R36" s="80"/>
      <c r="S36" s="80"/>
      <c r="T36" s="80"/>
      <c r="U36" s="80"/>
      <c r="V36" s="80"/>
      <c r="W36" s="81"/>
      <c r="X36" s="80"/>
    </row>
    <row r="37" spans="1:24" ht="14.25" customHeight="1" x14ac:dyDescent="0.25">
      <c r="A37" s="75" t="s">
        <v>389</v>
      </c>
      <c r="B37" s="63"/>
      <c r="C37" s="63"/>
      <c r="D37" s="63"/>
      <c r="E37" s="63"/>
      <c r="F37" s="63"/>
      <c r="G37" s="64"/>
      <c r="H37" s="231"/>
    </row>
    <row r="38" spans="1:24" ht="45" x14ac:dyDescent="0.25">
      <c r="A38" s="65" t="s">
        <v>45</v>
      </c>
      <c r="B38" s="66" t="str">
        <f>B30</f>
        <v>Létszám (fő)</v>
      </c>
      <c r="C38" s="66" t="s">
        <v>37</v>
      </c>
      <c r="D38" s="66" t="s">
        <v>38</v>
      </c>
      <c r="E38" s="66" t="s">
        <v>58</v>
      </c>
      <c r="F38" s="66" t="s">
        <v>40</v>
      </c>
      <c r="G38" s="67" t="s">
        <v>41</v>
      </c>
      <c r="H38" s="231"/>
      <c r="I38" s="73"/>
      <c r="J38" s="73"/>
      <c r="K38" s="73"/>
      <c r="L38" s="73"/>
      <c r="M38" s="73"/>
      <c r="N38" s="74"/>
      <c r="O38" s="73"/>
      <c r="P38" s="73"/>
      <c r="Q38" s="73"/>
      <c r="R38" s="73"/>
      <c r="S38" s="73"/>
      <c r="T38" s="73"/>
      <c r="U38" s="73"/>
      <c r="V38" s="73"/>
      <c r="W38" s="74"/>
      <c r="X38" s="73"/>
    </row>
    <row r="39" spans="1:24" ht="14.25" customHeight="1" outlineLevel="1" x14ac:dyDescent="0.25">
      <c r="A39" s="4" t="s">
        <v>31</v>
      </c>
      <c r="B39" s="4">
        <v>6</v>
      </c>
      <c r="C39" s="68">
        <v>500000</v>
      </c>
      <c r="D39" s="68">
        <v>65000</v>
      </c>
      <c r="E39" s="68"/>
      <c r="F39" s="68">
        <v>3390000</v>
      </c>
      <c r="G39" s="68">
        <v>40680000</v>
      </c>
      <c r="H39" s="231">
        <f t="shared" ref="H39:H43" si="7">+D39*B39</f>
        <v>390000</v>
      </c>
    </row>
    <row r="40" spans="1:24" ht="14.25" customHeight="1" outlineLevel="1" x14ac:dyDescent="0.25">
      <c r="A40" s="4" t="s">
        <v>32</v>
      </c>
      <c r="B40" s="4">
        <v>2</v>
      </c>
      <c r="C40" s="68">
        <v>350000</v>
      </c>
      <c r="D40" s="68">
        <v>45500</v>
      </c>
      <c r="E40" s="68"/>
      <c r="F40" s="68">
        <v>791000</v>
      </c>
      <c r="G40" s="68">
        <v>9492000</v>
      </c>
      <c r="H40" s="231">
        <f t="shared" si="7"/>
        <v>91000</v>
      </c>
    </row>
    <row r="41" spans="1:24" ht="14.25" customHeight="1" outlineLevel="1" x14ac:dyDescent="0.25">
      <c r="A41" s="4" t="s">
        <v>33</v>
      </c>
      <c r="B41" s="4">
        <v>2</v>
      </c>
      <c r="C41" s="68">
        <v>300000</v>
      </c>
      <c r="D41" s="68">
        <v>39000</v>
      </c>
      <c r="E41" s="68"/>
      <c r="F41" s="68">
        <v>678000</v>
      </c>
      <c r="G41" s="68">
        <v>8136000</v>
      </c>
      <c r="H41" s="231">
        <f t="shared" si="7"/>
        <v>78000</v>
      </c>
    </row>
    <row r="42" spans="1:24" ht="14.25" customHeight="1" outlineLevel="1" x14ac:dyDescent="0.25">
      <c r="A42" s="4" t="s">
        <v>28</v>
      </c>
      <c r="B42" s="4">
        <v>0.5</v>
      </c>
      <c r="C42" s="68">
        <v>350000</v>
      </c>
      <c r="D42" s="68">
        <v>45500</v>
      </c>
      <c r="E42" s="68"/>
      <c r="F42" s="68">
        <v>197750</v>
      </c>
      <c r="G42" s="68">
        <v>2373000</v>
      </c>
      <c r="H42" s="231">
        <f t="shared" si="7"/>
        <v>22750</v>
      </c>
    </row>
    <row r="43" spans="1:24" ht="14.25" customHeight="1" outlineLevel="1" x14ac:dyDescent="0.25">
      <c r="A43" s="4" t="s">
        <v>59</v>
      </c>
      <c r="B43" s="4">
        <v>0.5</v>
      </c>
      <c r="C43" s="68">
        <v>400000</v>
      </c>
      <c r="D43" s="68">
        <v>52000</v>
      </c>
      <c r="E43" s="68"/>
      <c r="F43" s="68">
        <v>226000</v>
      </c>
      <c r="G43" s="68">
        <v>2712000</v>
      </c>
      <c r="H43" s="231">
        <f t="shared" si="7"/>
        <v>26000</v>
      </c>
    </row>
    <row r="44" spans="1:24" ht="14.25" customHeight="1" outlineLevel="1" x14ac:dyDescent="0.25">
      <c r="H44" s="231"/>
    </row>
    <row r="45" spans="1:24" ht="14.25" customHeight="1" x14ac:dyDescent="0.25">
      <c r="A45" s="69" t="s">
        <v>4</v>
      </c>
      <c r="B45" s="70">
        <f t="shared" ref="B45:G45" si="8">SUM(B39:B44)</f>
        <v>11</v>
      </c>
      <c r="C45" s="71">
        <f t="shared" si="8"/>
        <v>1900000</v>
      </c>
      <c r="D45" s="71">
        <f t="shared" si="8"/>
        <v>247000</v>
      </c>
      <c r="E45" s="71">
        <f t="shared" si="8"/>
        <v>0</v>
      </c>
      <c r="F45" s="71">
        <f t="shared" si="8"/>
        <v>5282750</v>
      </c>
      <c r="G45" s="72">
        <f t="shared" si="8"/>
        <v>63393000</v>
      </c>
      <c r="H45" s="231"/>
    </row>
    <row r="46" spans="1:24" ht="14.25" customHeight="1" x14ac:dyDescent="0.25">
      <c r="H46" s="231"/>
    </row>
    <row r="47" spans="1:24" ht="14.25" customHeight="1" x14ac:dyDescent="0.25">
      <c r="A47" s="82" t="s">
        <v>60</v>
      </c>
      <c r="B47" s="63"/>
      <c r="C47" s="63"/>
      <c r="D47" s="63"/>
      <c r="E47" s="63"/>
      <c r="F47" s="63"/>
      <c r="G47" s="64"/>
      <c r="H47" s="231"/>
    </row>
    <row r="48" spans="1:24" ht="45" x14ac:dyDescent="0.25">
      <c r="A48" s="65" t="s">
        <v>45</v>
      </c>
      <c r="B48" s="66" t="str">
        <f>B30</f>
        <v>Létszám (fő)</v>
      </c>
      <c r="C48" s="66" t="s">
        <v>37</v>
      </c>
      <c r="D48" s="66" t="s">
        <v>38</v>
      </c>
      <c r="E48" s="66" t="s">
        <v>58</v>
      </c>
      <c r="F48" s="66" t="s">
        <v>40</v>
      </c>
      <c r="G48" s="67" t="s">
        <v>41</v>
      </c>
      <c r="H48" s="231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</row>
    <row r="49" spans="1:24" ht="14.25" customHeight="1" outlineLevel="1" x14ac:dyDescent="0.25">
      <c r="A49" s="4" t="s">
        <v>24</v>
      </c>
      <c r="B49" s="4">
        <v>1</v>
      </c>
      <c r="C49" s="68">
        <v>550000</v>
      </c>
      <c r="D49" s="68">
        <v>71500</v>
      </c>
      <c r="E49" s="68"/>
      <c r="F49" s="68">
        <v>621500</v>
      </c>
      <c r="G49" s="68">
        <v>7458000</v>
      </c>
      <c r="H49" s="231">
        <f t="shared" ref="H49:H53" si="9">+D49*B49</f>
        <v>71500</v>
      </c>
    </row>
    <row r="50" spans="1:24" ht="14.25" customHeight="1" outlineLevel="1" x14ac:dyDescent="0.25">
      <c r="A50" s="4" t="s">
        <v>31</v>
      </c>
      <c r="B50" s="4">
        <v>4</v>
      </c>
      <c r="C50" s="68">
        <v>500000</v>
      </c>
      <c r="D50" s="68">
        <v>65000</v>
      </c>
      <c r="E50" s="68"/>
      <c r="F50" s="68">
        <v>2260000</v>
      </c>
      <c r="G50" s="68">
        <v>27120000</v>
      </c>
      <c r="H50" s="231">
        <f t="shared" si="9"/>
        <v>260000</v>
      </c>
    </row>
    <row r="51" spans="1:24" ht="14.25" customHeight="1" outlineLevel="1" x14ac:dyDescent="0.25">
      <c r="A51" s="4" t="s">
        <v>32</v>
      </c>
      <c r="B51" s="4">
        <v>8</v>
      </c>
      <c r="C51" s="68">
        <v>350000</v>
      </c>
      <c r="D51" s="68">
        <v>45500</v>
      </c>
      <c r="E51" s="68"/>
      <c r="F51" s="68">
        <v>3164000</v>
      </c>
      <c r="G51" s="68">
        <v>37968000</v>
      </c>
      <c r="H51" s="231">
        <f t="shared" si="9"/>
        <v>364000</v>
      </c>
    </row>
    <row r="52" spans="1:24" ht="14.25" customHeight="1" outlineLevel="1" x14ac:dyDescent="0.25">
      <c r="A52" s="4" t="s">
        <v>33</v>
      </c>
      <c r="B52" s="4">
        <v>2</v>
      </c>
      <c r="C52" s="68">
        <v>300000</v>
      </c>
      <c r="D52" s="68">
        <v>39000</v>
      </c>
      <c r="E52" s="68"/>
      <c r="F52" s="68">
        <v>678000</v>
      </c>
      <c r="G52" s="68">
        <v>8136000</v>
      </c>
      <c r="H52" s="231">
        <f t="shared" si="9"/>
        <v>78000</v>
      </c>
    </row>
    <row r="53" spans="1:24" ht="14.25" customHeight="1" outlineLevel="1" x14ac:dyDescent="0.25">
      <c r="A53" s="4" t="s">
        <v>59</v>
      </c>
      <c r="B53" s="4">
        <v>1</v>
      </c>
      <c r="C53" s="68">
        <v>400000</v>
      </c>
      <c r="D53" s="68">
        <v>52000</v>
      </c>
      <c r="E53" s="68"/>
      <c r="F53" s="68">
        <v>452000</v>
      </c>
      <c r="G53" s="68">
        <v>5424000</v>
      </c>
      <c r="H53" s="231">
        <f t="shared" si="9"/>
        <v>52000</v>
      </c>
    </row>
    <row r="54" spans="1:24" ht="14.25" customHeight="1" outlineLevel="1" x14ac:dyDescent="0.25">
      <c r="C54" s="68"/>
      <c r="D54" s="68"/>
      <c r="E54" s="68"/>
      <c r="F54" s="68"/>
      <c r="G54" s="68"/>
      <c r="H54" s="231"/>
    </row>
    <row r="55" spans="1:24" ht="14.25" customHeight="1" x14ac:dyDescent="0.25">
      <c r="A55" s="69" t="s">
        <v>4</v>
      </c>
      <c r="B55" s="70">
        <f t="shared" ref="B55:G55" si="10">SUM(B49:B54)</f>
        <v>16</v>
      </c>
      <c r="C55" s="71">
        <f t="shared" si="10"/>
        <v>2100000</v>
      </c>
      <c r="D55" s="71">
        <f t="shared" si="10"/>
        <v>273000</v>
      </c>
      <c r="E55" s="71">
        <f t="shared" si="10"/>
        <v>0</v>
      </c>
      <c r="F55" s="71">
        <f t="shared" si="10"/>
        <v>7175500</v>
      </c>
      <c r="G55" s="72">
        <f t="shared" si="10"/>
        <v>86106000</v>
      </c>
      <c r="H55" s="231"/>
    </row>
    <row r="56" spans="1:24" ht="14.25" customHeight="1" x14ac:dyDescent="0.25">
      <c r="H56" s="231"/>
    </row>
    <row r="57" spans="1:24" ht="14.25" customHeight="1" x14ac:dyDescent="0.25">
      <c r="A57" s="82" t="s">
        <v>61</v>
      </c>
      <c r="B57" s="63"/>
      <c r="C57" s="63"/>
      <c r="D57" s="63"/>
      <c r="E57" s="63"/>
      <c r="F57" s="63"/>
      <c r="G57" s="64"/>
      <c r="H57" s="231"/>
    </row>
    <row r="58" spans="1:24" ht="45" x14ac:dyDescent="0.25">
      <c r="A58" s="65" t="s">
        <v>45</v>
      </c>
      <c r="B58" s="66" t="str">
        <f>B30</f>
        <v>Létszám (fő)</v>
      </c>
      <c r="C58" s="66" t="s">
        <v>37</v>
      </c>
      <c r="D58" s="66" t="s">
        <v>38</v>
      </c>
      <c r="E58" s="66" t="s">
        <v>58</v>
      </c>
      <c r="F58" s="66" t="s">
        <v>40</v>
      </c>
      <c r="G58" s="67" t="s">
        <v>41</v>
      </c>
      <c r="H58" s="231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</row>
    <row r="59" spans="1:24" ht="14.25" customHeight="1" outlineLevel="1" x14ac:dyDescent="0.25">
      <c r="A59" s="4" t="s">
        <v>24</v>
      </c>
      <c r="B59" s="4">
        <v>1</v>
      </c>
      <c r="C59" s="68">
        <v>550000</v>
      </c>
      <c r="D59" s="68">
        <v>71500</v>
      </c>
      <c r="E59" s="68"/>
      <c r="F59" s="68">
        <v>621500</v>
      </c>
      <c r="G59" s="68">
        <v>7458000</v>
      </c>
      <c r="H59" s="231">
        <f t="shared" ref="H59:H62" si="11">+D59*B59</f>
        <v>71500</v>
      </c>
    </row>
    <row r="60" spans="1:24" ht="14.25" customHeight="1" outlineLevel="1" x14ac:dyDescent="0.25">
      <c r="A60" s="4" t="s">
        <v>62</v>
      </c>
      <c r="B60" s="4">
        <v>14</v>
      </c>
      <c r="C60" s="68">
        <v>500000</v>
      </c>
      <c r="D60" s="68">
        <v>65000</v>
      </c>
      <c r="E60" s="68"/>
      <c r="F60" s="68">
        <v>7910000</v>
      </c>
      <c r="G60" s="68">
        <v>94920000</v>
      </c>
      <c r="H60" s="231">
        <f t="shared" si="11"/>
        <v>910000</v>
      </c>
    </row>
    <row r="61" spans="1:24" ht="14.25" customHeight="1" outlineLevel="1" x14ac:dyDescent="0.25">
      <c r="A61" s="4" t="s">
        <v>33</v>
      </c>
      <c r="B61" s="4">
        <v>5</v>
      </c>
      <c r="C61" s="68">
        <v>300000</v>
      </c>
      <c r="D61" s="68">
        <v>39000</v>
      </c>
      <c r="E61" s="68"/>
      <c r="F61" s="68">
        <v>1695000</v>
      </c>
      <c r="G61" s="68">
        <v>20340000</v>
      </c>
      <c r="H61" s="231">
        <f t="shared" si="11"/>
        <v>195000</v>
      </c>
    </row>
    <row r="62" spans="1:24" ht="14.25" customHeight="1" outlineLevel="1" x14ac:dyDescent="0.25">
      <c r="A62" s="4" t="s">
        <v>29</v>
      </c>
      <c r="B62" s="4">
        <v>2</v>
      </c>
      <c r="C62" s="68">
        <v>400000</v>
      </c>
      <c r="D62" s="68">
        <v>52000</v>
      </c>
      <c r="E62" s="68"/>
      <c r="F62" s="68">
        <v>904000</v>
      </c>
      <c r="G62" s="68">
        <v>10848000</v>
      </c>
      <c r="H62" s="231">
        <f t="shared" si="11"/>
        <v>104000</v>
      </c>
    </row>
    <row r="63" spans="1:24" ht="14.25" customHeight="1" outlineLevel="1" x14ac:dyDescent="0.25">
      <c r="H63" s="231"/>
    </row>
    <row r="64" spans="1:24" ht="14.25" customHeight="1" x14ac:dyDescent="0.25">
      <c r="A64" s="69" t="s">
        <v>4</v>
      </c>
      <c r="B64" s="70">
        <f t="shared" ref="B64:G64" si="12">SUM(B59:B63)</f>
        <v>22</v>
      </c>
      <c r="C64" s="71">
        <f t="shared" si="12"/>
        <v>1750000</v>
      </c>
      <c r="D64" s="71">
        <f t="shared" si="12"/>
        <v>227500</v>
      </c>
      <c r="E64" s="71">
        <f t="shared" si="12"/>
        <v>0</v>
      </c>
      <c r="F64" s="71">
        <f t="shared" si="12"/>
        <v>11130500</v>
      </c>
      <c r="G64" s="72">
        <f t="shared" si="12"/>
        <v>133566000</v>
      </c>
      <c r="H64" s="231"/>
    </row>
    <row r="65" spans="1:24" ht="14.25" customHeight="1" x14ac:dyDescent="0.25">
      <c r="H65" s="231"/>
    </row>
    <row r="66" spans="1:24" ht="14.25" customHeight="1" x14ac:dyDescent="0.25">
      <c r="A66" s="75" t="s">
        <v>390</v>
      </c>
      <c r="B66" s="63"/>
      <c r="C66" s="63"/>
      <c r="D66" s="63"/>
      <c r="E66" s="63"/>
      <c r="F66" s="63"/>
      <c r="G66" s="64"/>
      <c r="H66" s="231"/>
    </row>
    <row r="67" spans="1:24" ht="45" x14ac:dyDescent="0.25">
      <c r="A67" s="65" t="s">
        <v>45</v>
      </c>
      <c r="B67" s="66" t="str">
        <f>B30</f>
        <v>Létszám (fő)</v>
      </c>
      <c r="C67" s="66" t="s">
        <v>37</v>
      </c>
      <c r="D67" s="66" t="s">
        <v>38</v>
      </c>
      <c r="E67" s="66" t="s">
        <v>58</v>
      </c>
      <c r="F67" s="66" t="s">
        <v>40</v>
      </c>
      <c r="G67" s="67" t="s">
        <v>41</v>
      </c>
      <c r="H67" s="231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</row>
    <row r="68" spans="1:24" ht="14.25" customHeight="1" outlineLevel="1" x14ac:dyDescent="0.25">
      <c r="A68" s="4" t="s">
        <v>31</v>
      </c>
      <c r="B68" s="4">
        <v>1</v>
      </c>
      <c r="C68" s="68">
        <v>500000</v>
      </c>
      <c r="D68" s="68">
        <v>65000</v>
      </c>
      <c r="E68" s="68"/>
      <c r="F68" s="68">
        <v>565000</v>
      </c>
      <c r="G68" s="68">
        <v>6780000</v>
      </c>
      <c r="H68" s="231">
        <f>+D68*B68</f>
        <v>65000</v>
      </c>
    </row>
    <row r="69" spans="1:24" ht="14.25" customHeight="1" outlineLevel="1" x14ac:dyDescent="0.25">
      <c r="H69" s="231"/>
    </row>
    <row r="70" spans="1:24" ht="14.25" customHeight="1" x14ac:dyDescent="0.25">
      <c r="A70" s="69" t="s">
        <v>4</v>
      </c>
      <c r="B70" s="70">
        <f t="shared" ref="B70:G70" si="13">SUM(B68:B69)</f>
        <v>1</v>
      </c>
      <c r="C70" s="71">
        <f t="shared" si="13"/>
        <v>500000</v>
      </c>
      <c r="D70" s="71">
        <f t="shared" si="13"/>
        <v>65000</v>
      </c>
      <c r="E70" s="71">
        <f t="shared" si="13"/>
        <v>0</v>
      </c>
      <c r="F70" s="71">
        <f t="shared" si="13"/>
        <v>565000</v>
      </c>
      <c r="G70" s="72">
        <f t="shared" si="13"/>
        <v>6780000</v>
      </c>
      <c r="H70" s="231"/>
    </row>
    <row r="71" spans="1:24" ht="14.25" customHeight="1" x14ac:dyDescent="0.25">
      <c r="H71" s="231"/>
    </row>
    <row r="72" spans="1:24" ht="14.25" customHeight="1" x14ac:dyDescent="0.25">
      <c r="A72" s="82" t="s">
        <v>63</v>
      </c>
      <c r="B72" s="63"/>
      <c r="C72" s="63"/>
      <c r="D72" s="63"/>
      <c r="E72" s="63"/>
      <c r="F72" s="63"/>
      <c r="G72" s="64"/>
      <c r="H72" s="231"/>
    </row>
    <row r="73" spans="1:24" ht="45" x14ac:dyDescent="0.25">
      <c r="A73" s="65" t="str">
        <f t="shared" ref="A73:C73" si="14">A58</f>
        <v>Munkakör</v>
      </c>
      <c r="B73" s="66" t="str">
        <f t="shared" si="14"/>
        <v>Létszám (fő)</v>
      </c>
      <c r="C73" s="66" t="str">
        <f t="shared" si="14"/>
        <v>Munkakörhöz rendelt bruttó alapbér</v>
      </c>
      <c r="D73" s="66" t="s">
        <v>38</v>
      </c>
      <c r="E73" s="66" t="str">
        <f t="shared" ref="E73:G73" si="15">E58</f>
        <v>Munkábajárás</v>
      </c>
      <c r="F73" s="66" t="str">
        <f t="shared" si="15"/>
        <v>Összes bérjellegű kiadás / hó</v>
      </c>
      <c r="G73" s="67" t="str">
        <f t="shared" si="15"/>
        <v>Összes bérjellegű / év</v>
      </c>
      <c r="H73" s="231"/>
    </row>
    <row r="74" spans="1:24" ht="14.25" customHeight="1" outlineLevel="1" x14ac:dyDescent="0.25">
      <c r="A74" s="83" t="s">
        <v>24</v>
      </c>
      <c r="B74" s="4">
        <v>1</v>
      </c>
      <c r="C74" s="68">
        <v>550000</v>
      </c>
      <c r="D74" s="68">
        <v>71500</v>
      </c>
      <c r="E74" s="68"/>
      <c r="F74" s="68">
        <v>621500</v>
      </c>
      <c r="G74" s="84">
        <v>7458000</v>
      </c>
      <c r="H74" s="231">
        <f t="shared" ref="H74:H79" si="16">+D74*B74</f>
        <v>71500</v>
      </c>
    </row>
    <row r="75" spans="1:24" ht="14.25" customHeight="1" outlineLevel="1" x14ac:dyDescent="0.25">
      <c r="A75" s="83" t="s">
        <v>62</v>
      </c>
      <c r="B75" s="4">
        <v>7</v>
      </c>
      <c r="C75" s="68">
        <v>500000</v>
      </c>
      <c r="D75" s="68">
        <v>65000</v>
      </c>
      <c r="E75" s="68"/>
      <c r="F75" s="68">
        <v>3955000</v>
      </c>
      <c r="G75" s="84">
        <v>47460000</v>
      </c>
      <c r="H75" s="231">
        <f t="shared" si="16"/>
        <v>455000</v>
      </c>
    </row>
    <row r="76" spans="1:24" ht="14.25" customHeight="1" outlineLevel="1" x14ac:dyDescent="0.25">
      <c r="A76" s="83" t="s">
        <v>32</v>
      </c>
      <c r="B76" s="4">
        <v>5</v>
      </c>
      <c r="C76" s="68">
        <v>350000</v>
      </c>
      <c r="D76" s="68">
        <v>45500</v>
      </c>
      <c r="E76" s="68"/>
      <c r="F76" s="68">
        <v>1977500</v>
      </c>
      <c r="G76" s="84">
        <v>23730000</v>
      </c>
      <c r="H76" s="231">
        <f t="shared" si="16"/>
        <v>227500</v>
      </c>
    </row>
    <row r="77" spans="1:24" ht="14.25" customHeight="1" outlineLevel="1" x14ac:dyDescent="0.25">
      <c r="A77" s="83" t="s">
        <v>33</v>
      </c>
      <c r="B77" s="4">
        <v>3</v>
      </c>
      <c r="C77" s="68">
        <v>300000</v>
      </c>
      <c r="D77" s="68">
        <v>39000</v>
      </c>
      <c r="E77" s="68"/>
      <c r="F77" s="68">
        <v>1017000</v>
      </c>
      <c r="G77" s="84">
        <v>12204000</v>
      </c>
      <c r="H77" s="231">
        <f t="shared" si="16"/>
        <v>117000</v>
      </c>
    </row>
    <row r="78" spans="1:24" ht="14.25" customHeight="1" outlineLevel="1" x14ac:dyDescent="0.25">
      <c r="A78" s="83" t="s">
        <v>29</v>
      </c>
      <c r="B78" s="4">
        <v>1</v>
      </c>
      <c r="C78" s="68">
        <v>400000</v>
      </c>
      <c r="D78" s="68">
        <v>52000</v>
      </c>
      <c r="E78" s="68"/>
      <c r="F78" s="68">
        <v>452000</v>
      </c>
      <c r="G78" s="84">
        <v>5424000</v>
      </c>
      <c r="H78" s="231">
        <f t="shared" si="16"/>
        <v>52000</v>
      </c>
    </row>
    <row r="79" spans="1:24" ht="14.25" customHeight="1" outlineLevel="1" x14ac:dyDescent="0.25">
      <c r="A79" s="83" t="s">
        <v>28</v>
      </c>
      <c r="B79" s="4">
        <v>1</v>
      </c>
      <c r="C79" s="68">
        <v>350000</v>
      </c>
      <c r="D79" s="68">
        <v>45500</v>
      </c>
      <c r="E79" s="4"/>
      <c r="F79" s="68">
        <v>395500</v>
      </c>
      <c r="G79" s="84">
        <v>4746000</v>
      </c>
      <c r="H79" s="231">
        <f t="shared" si="16"/>
        <v>45500</v>
      </c>
    </row>
    <row r="80" spans="1:24" ht="14.25" customHeight="1" outlineLevel="1" x14ac:dyDescent="0.25">
      <c r="A80" s="83"/>
      <c r="B80" s="4"/>
      <c r="C80" s="68"/>
      <c r="D80" s="68"/>
      <c r="E80" s="4"/>
      <c r="F80" s="68"/>
      <c r="G80" s="84"/>
      <c r="H80" s="231"/>
    </row>
    <row r="81" spans="1:8" ht="14.25" customHeight="1" x14ac:dyDescent="0.25">
      <c r="A81" s="69" t="str">
        <f>A64</f>
        <v>Összesen</v>
      </c>
      <c r="B81" s="70">
        <f t="shared" ref="B81:G81" si="17">SUM(B74:B79)</f>
        <v>18</v>
      </c>
      <c r="C81" s="71">
        <f t="shared" si="17"/>
        <v>2450000</v>
      </c>
      <c r="D81" s="71">
        <f t="shared" si="17"/>
        <v>318500</v>
      </c>
      <c r="E81" s="71">
        <f t="shared" si="17"/>
        <v>0</v>
      </c>
      <c r="F81" s="71">
        <f t="shared" si="17"/>
        <v>8418500</v>
      </c>
      <c r="G81" s="72">
        <f t="shared" si="17"/>
        <v>101022000</v>
      </c>
      <c r="H81" s="231"/>
    </row>
    <row r="82" spans="1:8" ht="14.25" customHeight="1" x14ac:dyDescent="0.25">
      <c r="H82" s="231"/>
    </row>
    <row r="83" spans="1:8" ht="14.25" customHeight="1" x14ac:dyDescent="0.25">
      <c r="H83" s="231"/>
    </row>
    <row r="84" spans="1:8" ht="14.25" customHeight="1" x14ac:dyDescent="0.25">
      <c r="H84" s="231"/>
    </row>
    <row r="85" spans="1:8" ht="14.25" customHeight="1" x14ac:dyDescent="0.25">
      <c r="H85" s="231"/>
    </row>
    <row r="86" spans="1:8" ht="14.25" customHeight="1" x14ac:dyDescent="0.25">
      <c r="H86" s="231"/>
    </row>
    <row r="87" spans="1:8" ht="14.25" customHeight="1" x14ac:dyDescent="0.25">
      <c r="H87" s="231"/>
    </row>
    <row r="88" spans="1:8" ht="14.25" customHeight="1" x14ac:dyDescent="0.25">
      <c r="H88" s="231"/>
    </row>
    <row r="89" spans="1:8" ht="14.25" customHeight="1" x14ac:dyDescent="0.25">
      <c r="H89" s="231"/>
    </row>
    <row r="90" spans="1:8" ht="14.25" customHeight="1" x14ac:dyDescent="0.25">
      <c r="H90" s="231"/>
    </row>
    <row r="91" spans="1:8" ht="14.25" customHeight="1" x14ac:dyDescent="0.25">
      <c r="H91" s="231"/>
    </row>
    <row r="92" spans="1:8" ht="14.25" customHeight="1" x14ac:dyDescent="0.25">
      <c r="H92" s="231"/>
    </row>
    <row r="93" spans="1:8" ht="14.25" customHeight="1" x14ac:dyDescent="0.25">
      <c r="H93" s="231"/>
    </row>
    <row r="94" spans="1:8" ht="14.25" customHeight="1" x14ac:dyDescent="0.25">
      <c r="H94" s="231"/>
    </row>
    <row r="95" spans="1:8" ht="14.25" customHeight="1" x14ac:dyDescent="0.25">
      <c r="H95" s="231"/>
    </row>
    <row r="96" spans="1:8" ht="14.25" customHeight="1" x14ac:dyDescent="0.25">
      <c r="H96" s="231"/>
    </row>
    <row r="97" spans="8:8" ht="14.25" customHeight="1" x14ac:dyDescent="0.25">
      <c r="H97" s="231"/>
    </row>
    <row r="98" spans="8:8" ht="14.25" customHeight="1" x14ac:dyDescent="0.25">
      <c r="H98" s="231"/>
    </row>
    <row r="99" spans="8:8" ht="14.25" customHeight="1" x14ac:dyDescent="0.25">
      <c r="H99" s="231"/>
    </row>
    <row r="100" spans="8:8" ht="14.25" customHeight="1" x14ac:dyDescent="0.25">
      <c r="H100" s="231"/>
    </row>
    <row r="101" spans="8:8" ht="14.25" customHeight="1" x14ac:dyDescent="0.25">
      <c r="H101" s="231"/>
    </row>
    <row r="102" spans="8:8" ht="14.25" customHeight="1" x14ac:dyDescent="0.25">
      <c r="H102" s="231"/>
    </row>
    <row r="103" spans="8:8" ht="14.25" customHeight="1" x14ac:dyDescent="0.25">
      <c r="H103" s="231"/>
    </row>
    <row r="104" spans="8:8" ht="14.25" customHeight="1" x14ac:dyDescent="0.25">
      <c r="H104" s="231"/>
    </row>
    <row r="105" spans="8:8" ht="14.25" customHeight="1" x14ac:dyDescent="0.25">
      <c r="H105" s="231"/>
    </row>
    <row r="106" spans="8:8" ht="14.25" customHeight="1" x14ac:dyDescent="0.25">
      <c r="H106" s="231"/>
    </row>
    <row r="107" spans="8:8" ht="14.25" customHeight="1" x14ac:dyDescent="0.25">
      <c r="H107" s="231"/>
    </row>
    <row r="108" spans="8:8" ht="14.25" customHeight="1" x14ac:dyDescent="0.25">
      <c r="H108" s="231"/>
    </row>
    <row r="109" spans="8:8" ht="14.25" customHeight="1" x14ac:dyDescent="0.25">
      <c r="H109" s="231"/>
    </row>
    <row r="110" spans="8:8" ht="14.25" customHeight="1" x14ac:dyDescent="0.25">
      <c r="H110" s="231"/>
    </row>
    <row r="111" spans="8:8" ht="14.25" customHeight="1" x14ac:dyDescent="0.25">
      <c r="H111" s="231"/>
    </row>
    <row r="112" spans="8:8" ht="14.25" customHeight="1" x14ac:dyDescent="0.25">
      <c r="H112" s="231"/>
    </row>
    <row r="113" spans="8:8" ht="14.25" customHeight="1" x14ac:dyDescent="0.25">
      <c r="H113" s="231"/>
    </row>
    <row r="114" spans="8:8" ht="14.25" customHeight="1" x14ac:dyDescent="0.25">
      <c r="H114" s="231"/>
    </row>
    <row r="115" spans="8:8" ht="14.25" customHeight="1" x14ac:dyDescent="0.25">
      <c r="H115" s="231"/>
    </row>
    <row r="116" spans="8:8" ht="14.25" customHeight="1" x14ac:dyDescent="0.25">
      <c r="H116" s="231"/>
    </row>
    <row r="117" spans="8:8" ht="14.25" customHeight="1" x14ac:dyDescent="0.25">
      <c r="H117" s="231"/>
    </row>
    <row r="118" spans="8:8" ht="14.25" customHeight="1" x14ac:dyDescent="0.25">
      <c r="H118" s="231"/>
    </row>
    <row r="119" spans="8:8" ht="14.25" customHeight="1" x14ac:dyDescent="0.25">
      <c r="H119" s="231"/>
    </row>
    <row r="120" spans="8:8" ht="14.25" customHeight="1" x14ac:dyDescent="0.25">
      <c r="H120" s="231"/>
    </row>
    <row r="121" spans="8:8" ht="14.25" customHeight="1" x14ac:dyDescent="0.25">
      <c r="H121" s="231"/>
    </row>
    <row r="122" spans="8:8" ht="14.25" customHeight="1" x14ac:dyDescent="0.25">
      <c r="H122" s="231"/>
    </row>
    <row r="123" spans="8:8" ht="14.25" customHeight="1" x14ac:dyDescent="0.25">
      <c r="H123" s="231"/>
    </row>
    <row r="124" spans="8:8" ht="14.25" customHeight="1" x14ac:dyDescent="0.25">
      <c r="H124" s="231"/>
    </row>
    <row r="125" spans="8:8" ht="14.25" customHeight="1" x14ac:dyDescent="0.25">
      <c r="H125" s="231"/>
    </row>
    <row r="126" spans="8:8" ht="14.25" customHeight="1" x14ac:dyDescent="0.25">
      <c r="H126" s="231"/>
    </row>
    <row r="127" spans="8:8" ht="14.25" customHeight="1" x14ac:dyDescent="0.25">
      <c r="H127" s="231"/>
    </row>
    <row r="128" spans="8:8" ht="14.25" customHeight="1" x14ac:dyDescent="0.25">
      <c r="H128" s="231"/>
    </row>
    <row r="129" spans="8:8" ht="14.25" customHeight="1" x14ac:dyDescent="0.25">
      <c r="H129" s="231"/>
    </row>
    <row r="130" spans="8:8" ht="14.25" customHeight="1" x14ac:dyDescent="0.25">
      <c r="H130" s="231"/>
    </row>
    <row r="131" spans="8:8" ht="14.25" customHeight="1" x14ac:dyDescent="0.25">
      <c r="H131" s="231"/>
    </row>
    <row r="132" spans="8:8" ht="14.25" customHeight="1" x14ac:dyDescent="0.25">
      <c r="H132" s="231"/>
    </row>
    <row r="133" spans="8:8" ht="14.25" customHeight="1" x14ac:dyDescent="0.25">
      <c r="H133" s="231"/>
    </row>
    <row r="134" spans="8:8" ht="14.25" customHeight="1" x14ac:dyDescent="0.25">
      <c r="H134" s="231"/>
    </row>
    <row r="135" spans="8:8" ht="14.25" customHeight="1" x14ac:dyDescent="0.25">
      <c r="H135" s="231"/>
    </row>
    <row r="136" spans="8:8" ht="14.25" customHeight="1" x14ac:dyDescent="0.25">
      <c r="H136" s="231"/>
    </row>
    <row r="137" spans="8:8" ht="14.25" customHeight="1" x14ac:dyDescent="0.25">
      <c r="H137" s="231"/>
    </row>
    <row r="138" spans="8:8" ht="14.25" customHeight="1" x14ac:dyDescent="0.25">
      <c r="H138" s="231"/>
    </row>
    <row r="139" spans="8:8" ht="14.25" customHeight="1" x14ac:dyDescent="0.25">
      <c r="H139" s="231"/>
    </row>
    <row r="140" spans="8:8" ht="14.25" customHeight="1" x14ac:dyDescent="0.25">
      <c r="H140" s="231"/>
    </row>
    <row r="141" spans="8:8" ht="14.25" customHeight="1" x14ac:dyDescent="0.25">
      <c r="H141" s="231"/>
    </row>
    <row r="142" spans="8:8" ht="14.25" customHeight="1" x14ac:dyDescent="0.25">
      <c r="H142" s="231"/>
    </row>
    <row r="143" spans="8:8" ht="14.25" customHeight="1" x14ac:dyDescent="0.25">
      <c r="H143" s="231"/>
    </row>
    <row r="144" spans="8:8" ht="14.25" customHeight="1" x14ac:dyDescent="0.25">
      <c r="H144" s="231"/>
    </row>
    <row r="145" spans="8:8" ht="14.25" customHeight="1" x14ac:dyDescent="0.25">
      <c r="H145" s="231"/>
    </row>
    <row r="146" spans="8:8" ht="14.25" customHeight="1" x14ac:dyDescent="0.25">
      <c r="H146" s="231"/>
    </row>
    <row r="147" spans="8:8" ht="14.25" customHeight="1" x14ac:dyDescent="0.25">
      <c r="H147" s="231"/>
    </row>
    <row r="148" spans="8:8" ht="14.25" customHeight="1" x14ac:dyDescent="0.25">
      <c r="H148" s="231"/>
    </row>
    <row r="149" spans="8:8" ht="14.25" customHeight="1" x14ac:dyDescent="0.25">
      <c r="H149" s="231"/>
    </row>
    <row r="150" spans="8:8" ht="14.25" customHeight="1" x14ac:dyDescent="0.25">
      <c r="H150" s="231"/>
    </row>
    <row r="151" spans="8:8" ht="14.25" customHeight="1" x14ac:dyDescent="0.25">
      <c r="H151" s="231"/>
    </row>
    <row r="152" spans="8:8" ht="14.25" customHeight="1" x14ac:dyDescent="0.25">
      <c r="H152" s="231"/>
    </row>
    <row r="153" spans="8:8" ht="14.25" customHeight="1" x14ac:dyDescent="0.25">
      <c r="H153" s="231"/>
    </row>
    <row r="154" spans="8:8" ht="14.25" customHeight="1" x14ac:dyDescent="0.25">
      <c r="H154" s="231"/>
    </row>
    <row r="155" spans="8:8" ht="14.25" customHeight="1" x14ac:dyDescent="0.25">
      <c r="H155" s="231"/>
    </row>
    <row r="156" spans="8:8" ht="14.25" customHeight="1" x14ac:dyDescent="0.25">
      <c r="H156" s="231"/>
    </row>
    <row r="157" spans="8:8" ht="14.25" customHeight="1" x14ac:dyDescent="0.25">
      <c r="H157" s="231"/>
    </row>
    <row r="158" spans="8:8" ht="14.25" customHeight="1" x14ac:dyDescent="0.25">
      <c r="H158" s="231"/>
    </row>
    <row r="159" spans="8:8" ht="14.25" customHeight="1" x14ac:dyDescent="0.25">
      <c r="H159" s="231"/>
    </row>
    <row r="160" spans="8:8" ht="14.25" customHeight="1" x14ac:dyDescent="0.25">
      <c r="H160" s="231"/>
    </row>
    <row r="161" spans="8:8" ht="14.25" customHeight="1" x14ac:dyDescent="0.25">
      <c r="H161" s="231"/>
    </row>
    <row r="162" spans="8:8" ht="14.25" customHeight="1" x14ac:dyDescent="0.25">
      <c r="H162" s="231"/>
    </row>
    <row r="163" spans="8:8" ht="14.25" customHeight="1" x14ac:dyDescent="0.25">
      <c r="H163" s="231"/>
    </row>
    <row r="164" spans="8:8" ht="14.25" customHeight="1" x14ac:dyDescent="0.25">
      <c r="H164" s="231"/>
    </row>
    <row r="165" spans="8:8" ht="14.25" customHeight="1" x14ac:dyDescent="0.25">
      <c r="H165" s="231"/>
    </row>
    <row r="166" spans="8:8" ht="14.25" customHeight="1" x14ac:dyDescent="0.25">
      <c r="H166" s="231"/>
    </row>
    <row r="167" spans="8:8" ht="14.25" customHeight="1" x14ac:dyDescent="0.25">
      <c r="H167" s="231"/>
    </row>
    <row r="168" spans="8:8" ht="14.25" customHeight="1" x14ac:dyDescent="0.25">
      <c r="H168" s="231"/>
    </row>
    <row r="169" spans="8:8" ht="14.25" customHeight="1" x14ac:dyDescent="0.25">
      <c r="H169" s="231"/>
    </row>
    <row r="170" spans="8:8" ht="14.25" customHeight="1" x14ac:dyDescent="0.25">
      <c r="H170" s="231"/>
    </row>
    <row r="171" spans="8:8" ht="14.25" customHeight="1" x14ac:dyDescent="0.25">
      <c r="H171" s="231"/>
    </row>
    <row r="172" spans="8:8" ht="14.25" customHeight="1" x14ac:dyDescent="0.25">
      <c r="H172" s="231"/>
    </row>
    <row r="173" spans="8:8" ht="14.25" customHeight="1" x14ac:dyDescent="0.25">
      <c r="H173" s="231"/>
    </row>
    <row r="174" spans="8:8" ht="14.25" customHeight="1" x14ac:dyDescent="0.25">
      <c r="H174" s="231"/>
    </row>
    <row r="175" spans="8:8" ht="14.25" customHeight="1" x14ac:dyDescent="0.25">
      <c r="H175" s="231"/>
    </row>
    <row r="176" spans="8:8" ht="14.25" customHeight="1" x14ac:dyDescent="0.25">
      <c r="H176" s="231"/>
    </row>
    <row r="177" spans="8:8" ht="14.25" customHeight="1" x14ac:dyDescent="0.25">
      <c r="H177" s="231"/>
    </row>
    <row r="178" spans="8:8" ht="14.25" customHeight="1" x14ac:dyDescent="0.25">
      <c r="H178" s="231"/>
    </row>
    <row r="179" spans="8:8" ht="14.25" customHeight="1" x14ac:dyDescent="0.25">
      <c r="H179" s="231"/>
    </row>
    <row r="180" spans="8:8" ht="14.25" customHeight="1" x14ac:dyDescent="0.25">
      <c r="H180" s="231"/>
    </row>
    <row r="181" spans="8:8" ht="14.25" customHeight="1" x14ac:dyDescent="0.25">
      <c r="H181" s="231"/>
    </row>
    <row r="182" spans="8:8" ht="14.25" customHeight="1" x14ac:dyDescent="0.25">
      <c r="H182" s="231"/>
    </row>
    <row r="183" spans="8:8" ht="14.25" customHeight="1" x14ac:dyDescent="0.25">
      <c r="H183" s="231"/>
    </row>
    <row r="184" spans="8:8" ht="14.25" customHeight="1" x14ac:dyDescent="0.25">
      <c r="H184" s="231"/>
    </row>
    <row r="185" spans="8:8" ht="14.25" customHeight="1" x14ac:dyDescent="0.25">
      <c r="H185" s="231"/>
    </row>
    <row r="186" spans="8:8" ht="14.25" customHeight="1" x14ac:dyDescent="0.25">
      <c r="H186" s="231"/>
    </row>
    <row r="187" spans="8:8" ht="14.25" customHeight="1" x14ac:dyDescent="0.25">
      <c r="H187" s="231"/>
    </row>
    <row r="188" spans="8:8" ht="14.25" customHeight="1" x14ac:dyDescent="0.25">
      <c r="H188" s="231"/>
    </row>
    <row r="189" spans="8:8" ht="14.25" customHeight="1" x14ac:dyDescent="0.2"/>
    <row r="190" spans="8:8" ht="14.25" customHeight="1" x14ac:dyDescent="0.2"/>
    <row r="191" spans="8:8" ht="14.25" customHeight="1" x14ac:dyDescent="0.2"/>
    <row r="192" spans="8:8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22" right="0.17" top="0.28000000000000003" bottom="0.26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3"/>
  <sheetViews>
    <sheetView workbookViewId="0">
      <selection activeCell="I17" sqref="I17"/>
    </sheetView>
  </sheetViews>
  <sheetFormatPr defaultColWidth="12.625" defaultRowHeight="15" customHeight="1" x14ac:dyDescent="0.2"/>
  <cols>
    <col min="1" max="1" width="40.125" customWidth="1"/>
    <col min="2" max="2" width="14" bestFit="1" customWidth="1"/>
    <col min="3" max="3" width="12.625" bestFit="1" customWidth="1"/>
    <col min="4" max="4" width="5" customWidth="1"/>
    <col min="5" max="5" width="18.125" hidden="1" customWidth="1"/>
    <col min="6" max="7" width="5" customWidth="1"/>
    <col min="8" max="8" width="7.25" customWidth="1"/>
    <col min="9" max="26" width="5" customWidth="1"/>
  </cols>
  <sheetData>
    <row r="1" spans="1:26" ht="30.75" customHeight="1" x14ac:dyDescent="0.25">
      <c r="A1" s="4"/>
      <c r="B1" s="81" t="s">
        <v>64</v>
      </c>
      <c r="C1" s="81" t="s">
        <v>65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4.25" customHeight="1" x14ac:dyDescent="0.25">
      <c r="A2" s="35" t="s">
        <v>66</v>
      </c>
      <c r="B2" s="85">
        <f>SUM(B3:B6)</f>
        <v>561272</v>
      </c>
      <c r="C2" s="85">
        <f t="shared" ref="C2" si="0">+B2*12</f>
        <v>6735264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x14ac:dyDescent="0.25">
      <c r="A3" s="4" t="s">
        <v>67</v>
      </c>
      <c r="B3" s="68">
        <v>205200</v>
      </c>
      <c r="C3" s="68">
        <v>2462400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customHeight="1" x14ac:dyDescent="0.25">
      <c r="A4" s="4" t="s">
        <v>68</v>
      </c>
      <c r="B4" s="68">
        <v>100000</v>
      </c>
      <c r="C4" s="68">
        <v>1200000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customHeight="1" x14ac:dyDescent="0.25">
      <c r="A5" s="4" t="s">
        <v>69</v>
      </c>
      <c r="B5" s="68">
        <v>100000</v>
      </c>
      <c r="C5" s="68">
        <v>1200000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 x14ac:dyDescent="0.25">
      <c r="A6" s="4" t="s">
        <v>70</v>
      </c>
      <c r="B6" s="68">
        <v>156072</v>
      </c>
      <c r="C6" s="68">
        <v>1872864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8.25" customHeight="1" x14ac:dyDescent="0.25">
      <c r="A7" s="4"/>
      <c r="B7" s="4"/>
      <c r="C7" s="68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customHeight="1" x14ac:dyDescent="0.25">
      <c r="A8" s="35" t="s">
        <v>71</v>
      </c>
      <c r="B8" s="86">
        <v>250000</v>
      </c>
      <c r="C8" s="85">
        <f>+B8*12</f>
        <v>3000000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8.25" customHeight="1" x14ac:dyDescent="0.25">
      <c r="A9" s="4"/>
      <c r="B9" s="4"/>
      <c r="C9" s="68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customHeight="1" x14ac:dyDescent="0.25">
      <c r="A10" s="35" t="s">
        <v>72</v>
      </c>
      <c r="B10" s="85">
        <f t="shared" ref="B10:C10" si="1">SUM(B11:B20)</f>
        <v>9699600</v>
      </c>
      <c r="C10" s="85">
        <f t="shared" si="1"/>
        <v>143081450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customHeight="1" x14ac:dyDescent="0.25">
      <c r="A11" s="4" t="s">
        <v>73</v>
      </c>
      <c r="B11" s="68">
        <v>3701100</v>
      </c>
      <c r="C11" s="68">
        <v>44413200</v>
      </c>
      <c r="D11" s="4"/>
      <c r="E11" s="4" t="s">
        <v>74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customHeight="1" x14ac:dyDescent="0.25">
      <c r="A12" s="4" t="s">
        <v>75</v>
      </c>
      <c r="B12" s="87"/>
      <c r="C12" s="68">
        <v>1186250</v>
      </c>
      <c r="D12" s="4"/>
      <c r="E12" s="4" t="s">
        <v>76</v>
      </c>
      <c r="F12" s="5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customHeight="1" x14ac:dyDescent="0.25">
      <c r="A13" s="4" t="s">
        <v>77</v>
      </c>
      <c r="B13" s="68">
        <v>1423500</v>
      </c>
      <c r="C13" s="68">
        <v>17082000</v>
      </c>
      <c r="D13" s="4"/>
      <c r="E13" s="4" t="s">
        <v>76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25">
      <c r="A14" s="4" t="s">
        <v>78</v>
      </c>
      <c r="B14" s="68">
        <v>598500</v>
      </c>
      <c r="C14" s="68">
        <v>7182000</v>
      </c>
      <c r="D14" s="4"/>
      <c r="E14" s="4" t="s">
        <v>79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4.25" customHeight="1" x14ac:dyDescent="0.25">
      <c r="A15" s="4" t="s">
        <v>80</v>
      </c>
      <c r="B15" s="68">
        <v>85500</v>
      </c>
      <c r="C15" s="68">
        <v>1026000</v>
      </c>
      <c r="D15" s="4"/>
      <c r="E15" s="53" t="s">
        <v>81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4.25" customHeight="1" x14ac:dyDescent="0.25">
      <c r="A16" s="4" t="s">
        <v>82</v>
      </c>
      <c r="B16" s="68">
        <v>3591000</v>
      </c>
      <c r="C16" s="68">
        <v>43092000</v>
      </c>
      <c r="D16" s="4"/>
      <c r="E16" s="53" t="s">
        <v>83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customHeight="1" x14ac:dyDescent="0.25">
      <c r="A17" s="4" t="s">
        <v>84</v>
      </c>
      <c r="B17" s="68">
        <v>0</v>
      </c>
      <c r="C17" s="68">
        <v>5000000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customHeight="1" x14ac:dyDescent="0.25">
      <c r="A18" s="4" t="s">
        <v>85</v>
      </c>
      <c r="B18" s="68">
        <v>300000</v>
      </c>
      <c r="C18" s="68">
        <v>3600000</v>
      </c>
      <c r="D18" s="4"/>
      <c r="E18" s="4" t="s">
        <v>86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hidden="1" customHeight="1" x14ac:dyDescent="0.25">
      <c r="A19" s="4" t="s">
        <v>87</v>
      </c>
      <c r="B19" s="68">
        <v>0</v>
      </c>
      <c r="C19" s="68">
        <v>0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customHeight="1" x14ac:dyDescent="0.25">
      <c r="A20" s="4" t="s">
        <v>88</v>
      </c>
      <c r="B20" s="68"/>
      <c r="C20" s="68">
        <v>20500000</v>
      </c>
      <c r="D20" s="4"/>
      <c r="E20" s="4" t="s">
        <v>89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7.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customHeight="1" x14ac:dyDescent="0.25">
      <c r="A22" s="35" t="s">
        <v>90</v>
      </c>
      <c r="B22" s="85">
        <f>SUM(B10,B8,B3:B5)*0.27+B6*0.05</f>
        <v>2803599.6</v>
      </c>
      <c r="C22" s="85">
        <f>SUM(C10,C8,C2)*0.27</f>
        <v>41260512.780000001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6.7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customHeight="1" x14ac:dyDescent="0.25">
      <c r="A24" s="35" t="s">
        <v>91</v>
      </c>
      <c r="B24" s="4"/>
      <c r="C24" s="85">
        <f>+'A1 mell_Alapadatok'!C24*0.02+'A1 mell_Alapadatok'!I20*300000*0.2</f>
        <v>92260000</v>
      </c>
      <c r="D24" s="4"/>
      <c r="E24" s="88" t="s">
        <v>92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customHeight="1" x14ac:dyDescent="0.25">
      <c r="A25" s="35"/>
      <c r="B25" s="4"/>
      <c r="C25" s="68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9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9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customHeight="1" x14ac:dyDescent="0.25">
      <c r="A28" s="35" t="s">
        <v>43</v>
      </c>
      <c r="B28" s="85">
        <f t="shared" ref="B28:C28" si="2">+B2+B8+B10+B22+B24</f>
        <v>13314471.6</v>
      </c>
      <c r="C28" s="85">
        <f t="shared" si="2"/>
        <v>286337226.77999997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4.2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4.2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:26" ht="14.25" customHeight="1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</sheetData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000"/>
  <sheetViews>
    <sheetView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Y12" sqref="Y12"/>
    </sheetView>
  </sheetViews>
  <sheetFormatPr defaultColWidth="12.625" defaultRowHeight="15" customHeight="1" x14ac:dyDescent="0.2"/>
  <cols>
    <col min="1" max="1" width="28.125" customWidth="1"/>
    <col min="2" max="2" width="9" customWidth="1"/>
    <col min="3" max="3" width="11.25" hidden="1" customWidth="1"/>
    <col min="4" max="4" width="12.875" hidden="1" customWidth="1"/>
    <col min="5" max="5" width="7.875" bestFit="1" customWidth="1"/>
    <col min="6" max="6" width="10.375" hidden="1" customWidth="1"/>
    <col min="7" max="8" width="9.125" hidden="1" customWidth="1"/>
    <col min="9" max="9" width="5.875" hidden="1" customWidth="1"/>
    <col min="10" max="10" width="6.5" hidden="1" customWidth="1"/>
    <col min="11" max="11" width="10.375" hidden="1" customWidth="1"/>
    <col min="12" max="12" width="7.625" customWidth="1"/>
    <col min="13" max="13" width="12.875" bestFit="1" customWidth="1"/>
    <col min="14" max="17" width="5" hidden="1" customWidth="1"/>
    <col min="18" max="18" width="8" hidden="1" customWidth="1"/>
    <col min="19" max="21" width="5" hidden="1" customWidth="1"/>
    <col min="22" max="29" width="5" customWidth="1"/>
  </cols>
  <sheetData>
    <row r="1" spans="1:29" ht="1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57" t="s">
        <v>93</v>
      </c>
      <c r="L1" s="57"/>
      <c r="M1" s="4" t="s">
        <v>94</v>
      </c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9" ht="15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89" t="str">
        <f>'A5 mell_Bevételszámítás'!E44</f>
        <v>Egyenleg:</v>
      </c>
      <c r="L2" s="90"/>
      <c r="M2" s="68">
        <f>'A3 mell_Dologi költségek'!C28</f>
        <v>286337226.77999997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29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ht="75" x14ac:dyDescent="0.25">
      <c r="A4" s="91"/>
      <c r="B4" s="92" t="s">
        <v>95</v>
      </c>
      <c r="C4" s="92"/>
      <c r="D4" s="92" t="s">
        <v>96</v>
      </c>
      <c r="E4" s="92" t="s">
        <v>97</v>
      </c>
      <c r="F4" s="92"/>
      <c r="G4" s="92" t="s">
        <v>98</v>
      </c>
      <c r="H4" s="92" t="s">
        <v>99</v>
      </c>
      <c r="I4" s="92" t="s">
        <v>100</v>
      </c>
      <c r="J4" s="92" t="s">
        <v>101</v>
      </c>
      <c r="K4" s="93"/>
      <c r="L4" s="92" t="s">
        <v>102</v>
      </c>
      <c r="M4" s="94" t="s">
        <v>103</v>
      </c>
      <c r="N4" s="57" t="s">
        <v>104</v>
      </c>
      <c r="O4" s="57" t="s">
        <v>105</v>
      </c>
      <c r="P4" s="57" t="s">
        <v>106</v>
      </c>
      <c r="Q4" s="57" t="s">
        <v>107</v>
      </c>
      <c r="R4" s="57" t="s">
        <v>108</v>
      </c>
      <c r="S4" s="57" t="s">
        <v>109</v>
      </c>
      <c r="T4" s="57" t="s">
        <v>110</v>
      </c>
      <c r="U4" s="57"/>
      <c r="V4" s="57"/>
      <c r="W4" s="57"/>
      <c r="X4" s="57"/>
      <c r="Y4" s="57"/>
      <c r="Z4" s="57"/>
      <c r="AA4" s="57"/>
      <c r="AB4" s="57"/>
      <c r="AC4" s="57"/>
    </row>
    <row r="5" spans="1:29" ht="30" x14ac:dyDescent="0.25">
      <c r="A5" s="95" t="s">
        <v>111</v>
      </c>
      <c r="B5" s="68">
        <v>4574.8165760053798</v>
      </c>
      <c r="C5" s="68">
        <v>20051421.052631579</v>
      </c>
      <c r="D5" s="68">
        <v>54897.798912064558</v>
      </c>
      <c r="E5" s="68">
        <v>594.11362080766594</v>
      </c>
      <c r="F5" s="68">
        <v>2604000</v>
      </c>
      <c r="G5" s="68">
        <v>7129.3634496919913</v>
      </c>
      <c r="H5" s="96">
        <v>0.12986610740280907</v>
      </c>
      <c r="I5" s="68">
        <v>-3980.7029551977139</v>
      </c>
      <c r="J5" s="68">
        <v>-47768.435462372567</v>
      </c>
      <c r="K5" s="68">
        <v>9074067.0458450671</v>
      </c>
      <c r="L5" s="68">
        <v>2070.2868003296985</v>
      </c>
      <c r="M5" s="97">
        <f t="shared" ref="M5:M14" si="0">B5+L5</f>
        <v>6645.1033763350788</v>
      </c>
      <c r="N5" s="4">
        <v>6</v>
      </c>
      <c r="O5" s="4">
        <f t="shared" ref="O5:O14" si="1">U5</f>
        <v>72</v>
      </c>
      <c r="P5" s="4">
        <v>1</v>
      </c>
      <c r="Q5" s="4">
        <f t="shared" ref="Q5:Q14" si="2">P5*N5/$O$15</f>
        <v>2.6408450704225352E-3</v>
      </c>
      <c r="R5" s="4" t="s">
        <v>8</v>
      </c>
      <c r="S5" s="4">
        <v>3</v>
      </c>
      <c r="T5" s="4">
        <v>24</v>
      </c>
      <c r="U5" s="4">
        <f t="shared" ref="U5:U14" si="3">S5*T5</f>
        <v>72</v>
      </c>
      <c r="V5" s="4"/>
      <c r="W5" s="4"/>
      <c r="X5" s="4"/>
      <c r="Y5" s="4"/>
      <c r="Z5" s="4"/>
      <c r="AA5" s="4"/>
      <c r="AB5" s="4"/>
      <c r="AC5" s="4"/>
    </row>
    <row r="6" spans="1:29" ht="30" x14ac:dyDescent="0.25">
      <c r="A6" s="95" t="s">
        <v>112</v>
      </c>
      <c r="B6" s="68">
        <v>4574.8165760053798</v>
      </c>
      <c r="C6" s="68">
        <v>20051421.052631579</v>
      </c>
      <c r="D6" s="68">
        <v>54897.798912064558</v>
      </c>
      <c r="E6" s="68">
        <v>2004.1067761806983</v>
      </c>
      <c r="F6" s="68">
        <v>8784000</v>
      </c>
      <c r="G6" s="68">
        <v>24049.28131416838</v>
      </c>
      <c r="H6" s="96">
        <v>0.43807368948781683</v>
      </c>
      <c r="I6" s="68"/>
      <c r="J6" s="68"/>
      <c r="K6" s="68">
        <v>9074067.0458450671</v>
      </c>
      <c r="L6" s="68">
        <v>2070.2868003296985</v>
      </c>
      <c r="M6" s="97">
        <f t="shared" si="0"/>
        <v>6645.1033763350788</v>
      </c>
      <c r="N6" s="4">
        <v>6</v>
      </c>
      <c r="O6" s="4">
        <f t="shared" si="1"/>
        <v>72</v>
      </c>
      <c r="P6" s="4">
        <v>1</v>
      </c>
      <c r="Q6" s="4">
        <f t="shared" si="2"/>
        <v>2.6408450704225352E-3</v>
      </c>
      <c r="R6" s="4" t="s">
        <v>8</v>
      </c>
      <c r="S6" s="4">
        <v>3</v>
      </c>
      <c r="T6" s="4">
        <v>24</v>
      </c>
      <c r="U6" s="4">
        <f t="shared" si="3"/>
        <v>72</v>
      </c>
      <c r="V6" s="4"/>
      <c r="W6" s="4"/>
      <c r="X6" s="4"/>
      <c r="Y6" s="4"/>
      <c r="Z6" s="4"/>
      <c r="AA6" s="4"/>
      <c r="AB6" s="4"/>
      <c r="AC6" s="4"/>
    </row>
    <row r="7" spans="1:29" ht="45" x14ac:dyDescent="0.25">
      <c r="A7" s="95" t="s">
        <v>113</v>
      </c>
      <c r="B7" s="68">
        <v>9316.6161863881516</v>
      </c>
      <c r="C7" s="68">
        <v>47640516.869095817</v>
      </c>
      <c r="D7" s="68">
        <v>242232.02084609194</v>
      </c>
      <c r="E7" s="68">
        <v>2695.1794661190966</v>
      </c>
      <c r="F7" s="68">
        <v>25594771.800000001</v>
      </c>
      <c r="G7" s="68">
        <v>70074.66611909651</v>
      </c>
      <c r="H7" s="96">
        <v>0.28928737775597457</v>
      </c>
      <c r="I7" s="68">
        <v>-6621.4367202690555</v>
      </c>
      <c r="J7" s="68">
        <v>-172157.35472699543</v>
      </c>
      <c r="K7" s="68">
        <v>32767464.332218312</v>
      </c>
      <c r="L7" s="68">
        <v>3450.4780005494981</v>
      </c>
      <c r="M7" s="97">
        <f t="shared" si="0"/>
        <v>12767.094186937649</v>
      </c>
      <c r="N7" s="4">
        <v>10</v>
      </c>
      <c r="O7" s="4">
        <f t="shared" si="1"/>
        <v>120</v>
      </c>
      <c r="P7" s="4">
        <v>1</v>
      </c>
      <c r="Q7" s="4">
        <f t="shared" si="2"/>
        <v>4.4014084507042256E-3</v>
      </c>
      <c r="R7" s="4" t="s">
        <v>11</v>
      </c>
      <c r="S7" s="4">
        <v>6</v>
      </c>
      <c r="T7" s="4">
        <v>20</v>
      </c>
      <c r="U7" s="4">
        <f t="shared" si="3"/>
        <v>120</v>
      </c>
      <c r="V7" s="4"/>
      <c r="W7" s="4"/>
      <c r="X7" s="4"/>
      <c r="Y7" s="4"/>
      <c r="Z7" s="4"/>
      <c r="AA7" s="4"/>
      <c r="AB7" s="4"/>
      <c r="AC7" s="4"/>
    </row>
    <row r="8" spans="1:29" ht="45" x14ac:dyDescent="0.25">
      <c r="A8" s="95" t="s">
        <v>114</v>
      </c>
      <c r="B8" s="68">
        <v>9316.6161863881516</v>
      </c>
      <c r="C8" s="68">
        <v>40834728.744939268</v>
      </c>
      <c r="D8" s="68"/>
      <c r="E8" s="68">
        <v>2695.1794661190966</v>
      </c>
      <c r="F8" s="68"/>
      <c r="G8" s="68"/>
      <c r="H8" s="96"/>
      <c r="I8" s="68"/>
      <c r="J8" s="68"/>
      <c r="K8" s="68"/>
      <c r="L8" s="68">
        <v>6900.9560010989962</v>
      </c>
      <c r="M8" s="97">
        <f t="shared" si="0"/>
        <v>16217.572187487149</v>
      </c>
      <c r="N8" s="4">
        <v>20</v>
      </c>
      <c r="O8" s="4">
        <f t="shared" si="1"/>
        <v>280</v>
      </c>
      <c r="P8" s="4">
        <v>1</v>
      </c>
      <c r="Q8" s="4">
        <f t="shared" si="2"/>
        <v>8.8028169014084511E-3</v>
      </c>
      <c r="R8" s="4" t="s">
        <v>12</v>
      </c>
      <c r="S8" s="4">
        <v>14</v>
      </c>
      <c r="T8" s="4">
        <v>20</v>
      </c>
      <c r="U8" s="4">
        <f t="shared" si="3"/>
        <v>280</v>
      </c>
      <c r="V8" s="4"/>
      <c r="W8" s="4"/>
      <c r="X8" s="4"/>
      <c r="Y8" s="4"/>
      <c r="Z8" s="4"/>
      <c r="AA8" s="4"/>
      <c r="AB8" s="4"/>
      <c r="AC8" s="4"/>
    </row>
    <row r="9" spans="1:29" ht="45" x14ac:dyDescent="0.25">
      <c r="A9" s="95" t="s">
        <v>115</v>
      </c>
      <c r="B9" s="68">
        <v>8534.8439545132514</v>
      </c>
      <c r="C9" s="68">
        <v>62347035.087719299</v>
      </c>
      <c r="D9" s="68">
        <v>170696.87909026502</v>
      </c>
      <c r="E9" s="68">
        <v>2898.0424366872007</v>
      </c>
      <c r="F9" s="68">
        <v>21170200.000000004</v>
      </c>
      <c r="G9" s="68">
        <v>57960.848733744016</v>
      </c>
      <c r="H9" s="96">
        <v>0.3395542381480457</v>
      </c>
      <c r="I9" s="68">
        <v>-5636.8015178260503</v>
      </c>
      <c r="J9" s="68">
        <v>-112736.03035652101</v>
      </c>
      <c r="K9" s="68">
        <v>20164593.435211264</v>
      </c>
      <c r="L9" s="68">
        <v>2760.3824004395983</v>
      </c>
      <c r="M9" s="97">
        <f t="shared" si="0"/>
        <v>11295.226354952851</v>
      </c>
      <c r="N9" s="4">
        <v>8</v>
      </c>
      <c r="O9" s="4">
        <f t="shared" si="1"/>
        <v>160</v>
      </c>
      <c r="P9" s="4">
        <v>1</v>
      </c>
      <c r="Q9" s="4">
        <f t="shared" si="2"/>
        <v>3.5211267605633804E-3</v>
      </c>
      <c r="R9" s="4" t="s">
        <v>11</v>
      </c>
      <c r="S9" s="4">
        <v>10</v>
      </c>
      <c r="T9" s="4">
        <v>16</v>
      </c>
      <c r="U9" s="4">
        <f t="shared" si="3"/>
        <v>160</v>
      </c>
      <c r="V9" s="4"/>
      <c r="W9" s="4"/>
      <c r="X9" s="4"/>
      <c r="Y9" s="4"/>
      <c r="Z9" s="4"/>
      <c r="AA9" s="4"/>
      <c r="AB9" s="4"/>
      <c r="AC9" s="4"/>
    </row>
    <row r="10" spans="1:29" ht="45" x14ac:dyDescent="0.25">
      <c r="A10" s="95" t="s">
        <v>116</v>
      </c>
      <c r="B10" s="68">
        <v>8534.8439545132514</v>
      </c>
      <c r="C10" s="68">
        <v>62347035.087719299</v>
      </c>
      <c r="D10" s="68">
        <v>170696.87909026502</v>
      </c>
      <c r="E10" s="68">
        <v>2898.0424366872007</v>
      </c>
      <c r="F10" s="68">
        <v>21170200.000000004</v>
      </c>
      <c r="G10" s="68">
        <v>57960.848733744016</v>
      </c>
      <c r="H10" s="96">
        <v>0.3395542381480457</v>
      </c>
      <c r="I10" s="68"/>
      <c r="J10" s="68"/>
      <c r="K10" s="68">
        <v>50411483.58802817</v>
      </c>
      <c r="L10" s="68">
        <v>6900.9560010989962</v>
      </c>
      <c r="M10" s="97">
        <f t="shared" si="0"/>
        <v>15435.799955612249</v>
      </c>
      <c r="N10" s="4">
        <v>20</v>
      </c>
      <c r="O10" s="4">
        <f t="shared" si="1"/>
        <v>400</v>
      </c>
      <c r="P10" s="4">
        <v>1</v>
      </c>
      <c r="Q10" s="4">
        <f t="shared" si="2"/>
        <v>8.8028169014084511E-3</v>
      </c>
      <c r="R10" s="4" t="s">
        <v>12</v>
      </c>
      <c r="S10" s="4">
        <v>20</v>
      </c>
      <c r="T10" s="4">
        <v>20</v>
      </c>
      <c r="U10" s="4">
        <f t="shared" si="3"/>
        <v>400</v>
      </c>
      <c r="V10" s="4"/>
      <c r="W10" s="4"/>
      <c r="X10" s="4"/>
      <c r="Y10" s="4"/>
      <c r="Z10" s="4"/>
      <c r="AA10" s="4"/>
      <c r="AB10" s="4"/>
      <c r="AC10" s="4"/>
    </row>
    <row r="11" spans="1:29" ht="60" x14ac:dyDescent="0.25">
      <c r="A11" s="95" t="s">
        <v>117</v>
      </c>
      <c r="B11" s="68">
        <v>10590.85681050825</v>
      </c>
      <c r="C11" s="68">
        <v>100576071.7009916</v>
      </c>
      <c r="D11" s="68">
        <v>275362.27707321453</v>
      </c>
      <c r="E11" s="68">
        <v>2898.0424366872007</v>
      </c>
      <c r="F11" s="68">
        <v>27521260.000000004</v>
      </c>
      <c r="G11" s="68">
        <v>75349.10335386722</v>
      </c>
      <c r="H11" s="96">
        <v>0.27363625894854537</v>
      </c>
      <c r="I11" s="68">
        <v>-7692.8143738210492</v>
      </c>
      <c r="J11" s="68">
        <v>-200013.17371934731</v>
      </c>
      <c r="K11" s="68">
        <v>26213971.465774644</v>
      </c>
      <c r="L11" s="68">
        <v>2760.3824004395983</v>
      </c>
      <c r="M11" s="97">
        <f t="shared" si="0"/>
        <v>13351.23921094785</v>
      </c>
      <c r="N11" s="4">
        <v>8</v>
      </c>
      <c r="O11" s="4">
        <f t="shared" si="1"/>
        <v>208</v>
      </c>
      <c r="P11" s="4">
        <v>1</v>
      </c>
      <c r="Q11" s="4">
        <f t="shared" si="2"/>
        <v>3.5211267605633804E-3</v>
      </c>
      <c r="R11" s="4" t="s">
        <v>11</v>
      </c>
      <c r="S11" s="4">
        <v>13</v>
      </c>
      <c r="T11" s="4">
        <v>16</v>
      </c>
      <c r="U11" s="4">
        <f t="shared" si="3"/>
        <v>208</v>
      </c>
      <c r="V11" s="4"/>
      <c r="W11" s="4"/>
      <c r="X11" s="4"/>
      <c r="Y11" s="4"/>
      <c r="Z11" s="4"/>
      <c r="AA11" s="4"/>
      <c r="AB11" s="4"/>
      <c r="AC11" s="4"/>
    </row>
    <row r="12" spans="1:29" ht="60" x14ac:dyDescent="0.25">
      <c r="A12" s="95" t="s">
        <v>118</v>
      </c>
      <c r="B12" s="68">
        <v>10590.85681050825</v>
      </c>
      <c r="C12" s="68">
        <v>77366209.000762776</v>
      </c>
      <c r="D12" s="68">
        <v>211817.13621016502</v>
      </c>
      <c r="E12" s="68">
        <v>2898.0424366872007</v>
      </c>
      <c r="F12" s="68">
        <v>21170200.000000004</v>
      </c>
      <c r="G12" s="68">
        <v>57960.848733744016</v>
      </c>
      <c r="H12" s="96">
        <v>0.27363625894854537</v>
      </c>
      <c r="I12" s="68"/>
      <c r="J12" s="68"/>
      <c r="K12" s="68">
        <v>50411483.58802817</v>
      </c>
      <c r="L12" s="68">
        <v>6900.9560010989962</v>
      </c>
      <c r="M12" s="97">
        <f t="shared" si="0"/>
        <v>17491.812811607248</v>
      </c>
      <c r="N12" s="4">
        <v>20</v>
      </c>
      <c r="O12" s="4">
        <f t="shared" si="1"/>
        <v>400</v>
      </c>
      <c r="P12" s="4">
        <v>1</v>
      </c>
      <c r="Q12" s="4">
        <f t="shared" si="2"/>
        <v>8.8028169014084511E-3</v>
      </c>
      <c r="R12" s="4" t="s">
        <v>12</v>
      </c>
      <c r="S12" s="4">
        <v>20</v>
      </c>
      <c r="T12" s="4">
        <v>20</v>
      </c>
      <c r="U12" s="4">
        <f t="shared" si="3"/>
        <v>400</v>
      </c>
      <c r="V12" s="4"/>
      <c r="W12" s="4"/>
      <c r="X12" s="4"/>
      <c r="Y12" s="4"/>
      <c r="Z12" s="4"/>
      <c r="AA12" s="4"/>
      <c r="AB12" s="4"/>
      <c r="AC12" s="4"/>
    </row>
    <row r="13" spans="1:29" ht="30" x14ac:dyDescent="0.25">
      <c r="A13" s="95" t="s">
        <v>15</v>
      </c>
      <c r="B13" s="68">
        <v>3878.7180133770435</v>
      </c>
      <c r="C13" s="68">
        <v>21250526.315789476</v>
      </c>
      <c r="D13" s="68">
        <v>58180.77020065565</v>
      </c>
      <c r="E13" s="68"/>
      <c r="F13" s="68">
        <v>0</v>
      </c>
      <c r="G13" s="68">
        <v>0</v>
      </c>
      <c r="H13" s="96">
        <v>0</v>
      </c>
      <c r="I13" s="68">
        <v>-3878.7180133770435</v>
      </c>
      <c r="J13" s="68">
        <v>-58180.77020065565</v>
      </c>
      <c r="K13" s="68">
        <v>45370335.229225345</v>
      </c>
      <c r="L13" s="68">
        <v>8281.147201318794</v>
      </c>
      <c r="M13" s="97">
        <f t="shared" si="0"/>
        <v>12159.865214695837</v>
      </c>
      <c r="N13" s="4">
        <v>24</v>
      </c>
      <c r="O13" s="4">
        <f t="shared" si="1"/>
        <v>360</v>
      </c>
      <c r="P13" s="4">
        <v>1</v>
      </c>
      <c r="Q13" s="4">
        <f t="shared" si="2"/>
        <v>1.0563380281690141E-2</v>
      </c>
      <c r="R13" s="4" t="s">
        <v>12</v>
      </c>
      <c r="S13" s="4">
        <v>15</v>
      </c>
      <c r="T13" s="4">
        <v>24</v>
      </c>
      <c r="U13" s="4">
        <f t="shared" si="3"/>
        <v>360</v>
      </c>
      <c r="V13" s="4"/>
      <c r="W13" s="4"/>
      <c r="X13" s="4"/>
      <c r="Y13" s="4"/>
      <c r="Z13" s="4"/>
      <c r="AA13" s="4"/>
      <c r="AB13" s="4"/>
      <c r="AC13" s="4"/>
    </row>
    <row r="14" spans="1:29" ht="30" x14ac:dyDescent="0.25">
      <c r="A14" s="98" t="s">
        <v>16</v>
      </c>
      <c r="B14" s="99">
        <v>16470.367568476289</v>
      </c>
      <c r="C14" s="99">
        <v>120316035.08771929</v>
      </c>
      <c r="D14" s="99">
        <v>329407.35136952577</v>
      </c>
      <c r="E14" s="99">
        <v>3448.6704996577682</v>
      </c>
      <c r="F14" s="99">
        <v>25192537.999999996</v>
      </c>
      <c r="G14" s="99">
        <v>68973.409993155365</v>
      </c>
      <c r="H14" s="100">
        <v>0.20938637133140875</v>
      </c>
      <c r="I14" s="99">
        <v>-13021.697068818521</v>
      </c>
      <c r="J14" s="99">
        <v>-260433.94137637041</v>
      </c>
      <c r="K14" s="99">
        <v>25205741.794014085</v>
      </c>
      <c r="L14" s="99">
        <v>3450.4780005494981</v>
      </c>
      <c r="M14" s="101">
        <f t="shared" si="0"/>
        <v>19920.845569025787</v>
      </c>
      <c r="N14" s="4">
        <v>10</v>
      </c>
      <c r="O14" s="4">
        <f t="shared" si="1"/>
        <v>200</v>
      </c>
      <c r="P14" s="4">
        <v>1</v>
      </c>
      <c r="Q14" s="4">
        <f t="shared" si="2"/>
        <v>4.4014084507042256E-3</v>
      </c>
      <c r="R14" s="4" t="s">
        <v>11</v>
      </c>
      <c r="S14" s="4">
        <v>10</v>
      </c>
      <c r="T14" s="4">
        <v>20</v>
      </c>
      <c r="U14" s="4">
        <f t="shared" si="3"/>
        <v>200</v>
      </c>
      <c r="V14" s="4"/>
      <c r="W14" s="4"/>
      <c r="X14" s="4"/>
      <c r="Y14" s="4"/>
      <c r="Z14" s="4"/>
      <c r="AA14" s="4"/>
      <c r="AB14" s="4"/>
      <c r="AC14" s="4"/>
    </row>
    <row r="15" spans="1:29" x14ac:dyDescent="0.25">
      <c r="A15" s="4"/>
      <c r="B15" s="4" t="s">
        <v>119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>
        <f>SUM(O5:O14)</f>
        <v>2272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4.25" customHeight="1" x14ac:dyDescent="0.25">
      <c r="A16" s="102"/>
      <c r="B16" s="68"/>
      <c r="C16" s="68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4.2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4.2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4.2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4.2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4.2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4.2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7"/>
      <c r="Q22" s="57"/>
      <c r="R22" s="57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4.2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4.2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4.2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4.2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4.2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4.2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4.2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4.2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4.2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4.2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4.2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4.2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4.2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4.2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4.2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4.2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4.2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4.2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4.2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4.2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4.2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4.2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4.2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4.2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4.2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4.2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4.2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4.2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4.2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4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4.2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4.2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4.2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4.2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4.2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4.2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4.2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4.2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4.2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4.2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4.2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4.2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4.2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4.2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4.2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4.2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4.2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4.2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4.2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4.2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4.2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4.2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4.2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4.2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4.2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4.2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4.2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4.2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4.2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4.2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4.2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4.2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4.2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4.2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4.2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4.2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4.2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4.2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4.2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4.2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4.2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4.2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4.2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4.2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4.2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4.2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4.2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4.2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4.2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4.2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4.2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4.2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4.2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4.2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4.2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4.2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4.2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4.2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4.2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4.2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4.2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4.2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4.2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4.2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4.2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4.2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4.2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4.2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4.2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4.2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4.2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4.2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4.2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4.2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4.2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4.2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4.2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4.2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4.2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4.2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4.2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4.2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4.2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4.2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4.2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4.2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4.2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4.2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4.2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4.2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4.2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4.2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4.2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4.2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4.2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4.2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4.2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4.2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4.2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4.2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4.2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4.2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4.2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4.2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4.2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4.2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4.2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4.2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4.2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4.2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4.2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4.2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4.2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4.2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4.2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4.2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4.2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4.2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4.2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4.2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4.2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4.2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4.2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4.2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4.2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4.2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4.2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4.2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4.2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4.2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4.2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4.2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4.2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4.2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4.2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4.2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4.2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4.2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4.2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4.2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4.2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4.2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4.2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4.2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4.2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4.2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4.2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4.2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4.2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4.2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4.2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4.2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4.2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4.2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4.2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4.2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4.2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4.2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4.2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4.2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4.2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4.2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4.2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4.2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4.2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4.2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4.2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4.2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5.7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5.7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5.7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5.7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5.7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5.7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5.7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5.7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5.7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5.7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5.7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5.7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5.7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5.7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5.7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5.7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5.7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5.7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5.7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5.7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5.7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5.7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5.7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5.7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5.7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5.7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5.7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5.7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5.7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5.7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1:29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1:29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1:29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spans="1:29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spans="1:29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spans="1:29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spans="1:29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spans="1:29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spans="1:29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spans="1:29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spans="1:29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spans="1:29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spans="1:29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spans="1:29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spans="1:29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spans="1:29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spans="1:29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spans="1:29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spans="1:29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spans="1:29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spans="1:29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spans="1:29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spans="1:29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spans="1:29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spans="1:29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spans="1:29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spans="1:29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spans="1:29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spans="1:29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spans="1:29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spans="1:29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spans="1:29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spans="1:29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spans="1:29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spans="1:29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spans="1:29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spans="1:29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spans="1:29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spans="1:29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spans="1:29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spans="1:29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spans="1:29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spans="1:29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spans="1:29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spans="1:29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spans="1:29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spans="1:29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spans="1:29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spans="1:29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spans="1:29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spans="1:29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spans="1:29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spans="1:29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spans="1:29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spans="1:29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spans="1:29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spans="1:29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spans="1:29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spans="1:29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spans="1:29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spans="1:29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spans="1:29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spans="1:29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spans="1:29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spans="1:29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spans="1:29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spans="1:29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spans="1:29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spans="1:29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spans="1:29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spans="1:29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spans="1:29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spans="1:29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spans="1:29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spans="1:29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spans="1:29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spans="1:29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spans="1:29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spans="1:29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spans="1:29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spans="1:29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spans="1:29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spans="1:29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spans="1:29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spans="1:29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spans="1:29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spans="1:29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spans="1:29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spans="1:29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spans="1:29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spans="1:29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spans="1:29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spans="1:29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spans="1:29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spans="1:29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spans="1:29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spans="1:29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spans="1:29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spans="1:29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spans="1:29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spans="1:29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spans="1:29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spans="1:29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spans="1:29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spans="1:29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spans="1:29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spans="1:29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spans="1:29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spans="1:29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spans="1:29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spans="1:29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spans="1:29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spans="1:29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spans="1:29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spans="1:29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spans="1:29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spans="1:29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spans="1:29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spans="1:29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spans="1:29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spans="1:29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spans="1:29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spans="1:29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spans="1:29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spans="1:29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spans="1:29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spans="1:29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spans="1:29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spans="1:29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spans="1:29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spans="1:29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spans="1:29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spans="1:29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spans="1:29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spans="1:29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spans="1:29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spans="1:29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spans="1:29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spans="1:29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spans="1:29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spans="1:29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spans="1:29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spans="1:29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spans="1:29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spans="1:29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spans="1:29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spans="1:29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spans="1:29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spans="1:29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spans="1:29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spans="1:29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spans="1:29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spans="1:29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spans="1:29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spans="1:29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spans="1:29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spans="1:29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spans="1:29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spans="1:29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spans="1:29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spans="1:29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spans="1:29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spans="1:29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spans="1:29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spans="1:29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spans="1:29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spans="1:29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spans="1:29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spans="1:29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spans="1:29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spans="1:29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spans="1:29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spans="1:29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spans="1:29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spans="1:29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spans="1:29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spans="1:29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spans="1:29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spans="1:29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spans="1:29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spans="1:29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spans="1:29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spans="1:29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spans="1:29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spans="1:29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spans="1:29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spans="1:29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spans="1:29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spans="1:29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spans="1:29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spans="1:29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spans="1:29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spans="1:29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spans="1:29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spans="1:29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spans="1:29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spans="1:29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spans="1:29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spans="1:29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spans="1:29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spans="1:29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spans="1:29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spans="1:29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spans="1:29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spans="1:29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spans="1:29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spans="1:29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spans="1:29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spans="1:29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spans="1:29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spans="1:29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spans="1:29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spans="1:29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spans="1:29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spans="1:29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spans="1:29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spans="1:29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spans="1:29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spans="1:29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spans="1:29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spans="1:29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spans="1:29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spans="1:29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spans="1:29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spans="1:29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spans="1:29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spans="1:29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spans="1:29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spans="1:29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spans="1:29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spans="1:29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spans="1:29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spans="1:29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spans="1:29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spans="1:29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spans="1:29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spans="1:29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spans="1:29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spans="1:29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spans="1:29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spans="1:29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spans="1:29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spans="1:29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spans="1:29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spans="1:29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spans="1:29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spans="1:29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spans="1:29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spans="1:29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spans="1:29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spans="1:29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spans="1:29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spans="1:29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spans="1:29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spans="1:29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spans="1:29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spans="1:29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spans="1:29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spans="1:29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spans="1:29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spans="1:29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spans="1:29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spans="1:29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spans="1:29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spans="1:29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spans="1:29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spans="1:29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spans="1:29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spans="1:29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spans="1:29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spans="1:29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spans="1:29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spans="1:29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spans="1:29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spans="1:29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spans="1:29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spans="1:29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spans="1:29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spans="1:29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spans="1:29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spans="1:29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spans="1:29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spans="1:29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spans="1:29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spans="1:29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1:29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1:29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1:29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1:29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1:29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1:29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1:29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1:29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1:29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1:29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1:29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1:29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1:29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1:29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1:29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1:29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1:29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1:29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1:29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1:29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1:29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1:29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1:29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1:29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1:29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1:29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1:29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1:29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1:29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1:29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1:29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1:29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1:29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1:29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1:29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1:29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1:29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1:29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1:29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1:29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1:29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1:29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1:29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1:29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1:29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1:29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1:29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1:29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1:29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1:29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1:29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1:29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1:29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1:29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1:29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1:29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1:29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1:29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1:29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1:29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1:29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1:29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1:29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1:29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1:29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1:29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1:29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1:29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1:29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1:29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1:29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1:29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1:29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1:29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1:29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1:29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1:29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1:29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1:29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1:29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1:29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1:29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1:29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1:29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1:29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1:29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1:29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1:29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1:29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1:29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1:29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1:29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1:29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1:29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1:29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1:29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1:29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1:29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1:29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1:29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1:29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1:29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1:29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1:29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1:29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1:29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1:29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1:29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1:29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1:29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1:29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1:29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1:29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1:29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1:29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1:29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1:29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1:29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1:29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1:29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1:29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1:29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1:29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1:29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1:29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1:29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1:29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1:29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1:29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1:29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1:29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1:29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1:29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1:29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1:29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1:29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1:29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1:29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1:29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1:29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1:29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1:29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1:29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1:29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1:29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1:29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1:29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1:29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29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29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1:29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1:29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1:29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1:29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29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1:29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1:29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1:29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1:29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1:29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1:29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1:29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1:29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1:29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1:29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1:29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1:29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1:29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1:29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1:29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1:29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1:29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1:29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1:29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1:29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1:29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1:29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1:29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1:29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1:29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1:29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1:29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1:29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1:29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1:29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1:29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1:29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1:29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1:29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1:29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1:29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1:29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1:29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1:29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1:29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1:29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1:29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1:29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1:29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1:29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1:29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1:29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1:29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1:29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1:29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1:29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1:29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1:29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1:29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1:29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1:29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1:29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1:29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1:29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1:29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1:29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1:29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1:29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1:29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1:29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1:29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1:29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1:29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1:29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1:29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1:29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1:29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1:29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1:29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1:29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1:29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1:29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1:29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1:29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1:29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1:29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1:29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1:29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1:29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1:29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1:29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1:29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1:29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1:29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1:29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1:29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1:29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1:29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1:29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1:29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1:29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1:29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1:29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1:29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1:29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1:29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1:29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1:29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1:29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1:29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1:29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1:29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1:29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1:29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1:29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1:29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1:29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1:29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1:29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1:29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1:29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1:29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1:29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1:29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1:29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1:29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1:29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1:29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1:29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1:29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1:29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1:29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1:29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1:29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1:29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1:29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1:29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1:29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1:29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1:29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1:29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1:29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1:29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1:29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1:29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1:29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1:29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1:29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1:29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1:29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1:29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1:29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1:29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1:29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1:29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1:29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1:29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1:29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1:29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1:29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1:29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1:29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1:29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1:29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1:29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1:29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1:29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1:29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1:29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1:29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1:29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1:29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1:29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1:29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1:29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1:29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1:29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1:29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1:29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1:29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1:29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1:29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1:29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1:29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1:29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1:29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1:29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1:29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1:29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1:29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1:29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1:29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1:29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1:29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1:29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1:29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1:29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1:29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1:29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1:29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1:29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1:29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1:29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1:29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4"/>
  <sheetViews>
    <sheetView workbookViewId="0"/>
  </sheetViews>
  <sheetFormatPr defaultColWidth="12.625" defaultRowHeight="15" customHeight="1" x14ac:dyDescent="0.2"/>
  <cols>
    <col min="1" max="1" width="45.375" customWidth="1"/>
    <col min="2" max="2" width="11.125" bestFit="1" customWidth="1"/>
    <col min="3" max="3" width="4.25" customWidth="1"/>
    <col min="4" max="4" width="11.125" customWidth="1"/>
    <col min="5" max="5" width="19.875" customWidth="1"/>
    <col min="6" max="6" width="3.875" bestFit="1" customWidth="1"/>
    <col min="7" max="7" width="15.625" customWidth="1"/>
    <col min="8" max="9" width="5" customWidth="1"/>
    <col min="10" max="10" width="10.875" hidden="1" customWidth="1"/>
    <col min="11" max="26" width="8.5" customWidth="1"/>
  </cols>
  <sheetData>
    <row r="1" spans="1:26" ht="14.25" customHeight="1" x14ac:dyDescent="0.25">
      <c r="A1" s="35" t="s">
        <v>120</v>
      </c>
      <c r="B1" s="35"/>
      <c r="C1" s="35"/>
      <c r="D1" s="35"/>
      <c r="E1" s="35" t="s">
        <v>121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4.25" customHeight="1" x14ac:dyDescent="0.25">
      <c r="A2" s="4" t="s">
        <v>122</v>
      </c>
      <c r="B2" s="68">
        <v>217000</v>
      </c>
      <c r="C2" s="4" t="s">
        <v>123</v>
      </c>
      <c r="D2" s="4"/>
      <c r="E2" s="68">
        <v>2604000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x14ac:dyDescent="0.25">
      <c r="A3" s="57" t="s">
        <v>124</v>
      </c>
      <c r="B3" s="68">
        <v>732000</v>
      </c>
      <c r="C3" s="4" t="s">
        <v>123</v>
      </c>
      <c r="D3" s="4"/>
      <c r="E3" s="68">
        <v>8784000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customHeight="1" x14ac:dyDescent="0.25">
      <c r="A4" s="57" t="s">
        <v>125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customHeight="1" x14ac:dyDescent="0.25">
      <c r="A5" s="4" t="s">
        <v>126</v>
      </c>
      <c r="B5" s="68">
        <v>4234040</v>
      </c>
      <c r="C5" s="57" t="s">
        <v>127</v>
      </c>
      <c r="D5" s="4" t="s">
        <v>128</v>
      </c>
      <c r="E5" s="68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 x14ac:dyDescent="0.25">
      <c r="A6" s="4" t="s">
        <v>129</v>
      </c>
      <c r="B6" s="103">
        <v>1</v>
      </c>
      <c r="C6" s="4" t="s">
        <v>130</v>
      </c>
      <c r="D6" s="4"/>
      <c r="E6" s="68">
        <v>91031860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4" t="s">
        <v>131</v>
      </c>
      <c r="B7" s="103">
        <v>0.93</v>
      </c>
      <c r="C7" s="4" t="s">
        <v>130</v>
      </c>
      <c r="D7" s="4"/>
      <c r="E7" s="68">
        <v>25594771.800000001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customHeight="1" x14ac:dyDescent="0.25">
      <c r="A8" s="4" t="s">
        <v>132</v>
      </c>
      <c r="B8" s="103">
        <v>1.19</v>
      </c>
      <c r="C8" s="4" t="s">
        <v>130</v>
      </c>
      <c r="D8" s="4"/>
      <c r="E8" s="68">
        <v>25192538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customHeight="1" x14ac:dyDescent="0.25">
      <c r="A9" s="57" t="s">
        <v>133</v>
      </c>
      <c r="B9" s="103"/>
      <c r="C9" s="4"/>
      <c r="D9" s="4" t="s">
        <v>134</v>
      </c>
      <c r="E9" s="240">
        <v>5000000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customHeight="1" x14ac:dyDescent="0.25">
      <c r="A10" s="104" t="s">
        <v>4</v>
      </c>
      <c r="B10" s="105"/>
      <c r="C10" s="35"/>
      <c r="D10" s="35"/>
      <c r="E10" s="241">
        <f>SUM(E2:E9)</f>
        <v>158207169.80000001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customHeight="1" x14ac:dyDescent="0.25">
      <c r="A11" s="104"/>
      <c r="B11" s="105"/>
      <c r="C11" s="35"/>
      <c r="D11" s="35"/>
      <c r="E11" s="106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customHeight="1" x14ac:dyDescent="0.25">
      <c r="A12" s="4"/>
      <c r="B12" s="68"/>
      <c r="C12" s="4"/>
      <c r="D12" s="4"/>
      <c r="E12" s="4"/>
      <c r="F12" s="4"/>
      <c r="G12" s="4" t="s">
        <v>121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customHeight="1" x14ac:dyDescent="0.25">
      <c r="A13" s="69" t="s">
        <v>135</v>
      </c>
      <c r="B13" s="70"/>
      <c r="C13" s="70"/>
      <c r="D13" s="70"/>
      <c r="E13" s="70"/>
      <c r="F13" s="70"/>
      <c r="G13" s="72">
        <f>E10</f>
        <v>158207169.80000001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25">
      <c r="A14" s="4" t="s">
        <v>136</v>
      </c>
      <c r="B14" s="4"/>
      <c r="C14" s="4"/>
      <c r="D14" s="4"/>
      <c r="E14" s="4"/>
      <c r="F14" s="233"/>
      <c r="G14" s="234">
        <v>0</v>
      </c>
      <c r="H14" s="233"/>
      <c r="I14" s="233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4.25" customHeight="1" x14ac:dyDescent="0.25">
      <c r="A15" s="4" t="s">
        <v>137</v>
      </c>
      <c r="B15" s="4"/>
      <c r="C15" s="4"/>
      <c r="D15" s="4"/>
      <c r="E15" s="107" t="s">
        <v>138</v>
      </c>
      <c r="F15" s="235">
        <v>0.98</v>
      </c>
      <c r="G15" s="233"/>
      <c r="H15" s="233"/>
      <c r="I15" s="233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x14ac:dyDescent="0.25">
      <c r="A16" s="42" t="s">
        <v>111</v>
      </c>
      <c r="B16" s="68">
        <v>6645</v>
      </c>
      <c r="C16" s="4" t="s">
        <v>139</v>
      </c>
      <c r="D16" s="4"/>
      <c r="E16" s="4">
        <v>330</v>
      </c>
      <c r="F16" s="233" t="s">
        <v>140</v>
      </c>
      <c r="G16" s="236">
        <f>B16*E16*'A1 mell_Alapadatok'!C2</f>
        <v>26314200</v>
      </c>
      <c r="H16" s="233"/>
      <c r="I16" s="233"/>
      <c r="J16" s="108">
        <v>1.0893906702171121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x14ac:dyDescent="0.25">
      <c r="A17" s="42" t="s">
        <v>112</v>
      </c>
      <c r="B17" s="68">
        <v>6645.0000000000009</v>
      </c>
      <c r="C17" s="4" t="s">
        <v>139</v>
      </c>
      <c r="D17" s="4"/>
      <c r="E17" s="4">
        <v>330</v>
      </c>
      <c r="F17" s="233" t="s">
        <v>140</v>
      </c>
      <c r="G17" s="236">
        <f>B17*E17*'A1 mell_Alapadatok'!G2</f>
        <v>26314200.000000007</v>
      </c>
      <c r="H17" s="233"/>
      <c r="I17" s="233"/>
      <c r="J17" s="108">
        <v>1.301575955459533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x14ac:dyDescent="0.25">
      <c r="A18" s="42" t="s">
        <v>113</v>
      </c>
      <c r="B18" s="68">
        <v>11000.000000000002</v>
      </c>
      <c r="C18" s="4" t="s">
        <v>139</v>
      </c>
      <c r="D18" s="4"/>
      <c r="E18" s="4">
        <f t="shared" ref="E18:E20" si="0">365.25*$F$15</f>
        <v>357.94499999999999</v>
      </c>
      <c r="F18" s="233" t="s">
        <v>140</v>
      </c>
      <c r="G18" s="236">
        <f>B18*E18*12</f>
        <v>47248740.000000007</v>
      </c>
      <c r="H18" s="233"/>
      <c r="I18" s="233"/>
      <c r="J18" s="108">
        <v>1.0726935405654794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5.75" customHeight="1" x14ac:dyDescent="0.25">
      <c r="A19" s="42" t="s">
        <v>114</v>
      </c>
      <c r="B19" s="68">
        <v>16000.000000000002</v>
      </c>
      <c r="C19" s="4" t="s">
        <v>139</v>
      </c>
      <c r="D19" s="4"/>
      <c r="E19" s="4">
        <f t="shared" si="0"/>
        <v>357.94499999999999</v>
      </c>
      <c r="F19" s="233" t="s">
        <v>140</v>
      </c>
      <c r="G19" s="236">
        <f>B19*E19*14</f>
        <v>80179680.000000015</v>
      </c>
      <c r="H19" s="233"/>
      <c r="I19" s="233"/>
      <c r="J19" s="108">
        <v>1.1527730075740668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5.75" customHeight="1" x14ac:dyDescent="0.25">
      <c r="A20" s="109" t="s">
        <v>115</v>
      </c>
      <c r="B20" s="68">
        <v>3500.0000000000005</v>
      </c>
      <c r="C20" s="4" t="s">
        <v>139</v>
      </c>
      <c r="D20" s="4"/>
      <c r="E20" s="4">
        <f t="shared" si="0"/>
        <v>357.94499999999999</v>
      </c>
      <c r="F20" s="233" t="s">
        <v>140</v>
      </c>
      <c r="G20" s="236">
        <f t="shared" ref="G20:G21" si="1">B20*E20*20</f>
        <v>25056150.000000004</v>
      </c>
      <c r="H20" s="233"/>
      <c r="I20" s="233"/>
      <c r="J20" s="108">
        <v>0.56643773534310093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 x14ac:dyDescent="0.25">
      <c r="A21" s="109" t="s">
        <v>141</v>
      </c>
      <c r="B21" s="68">
        <v>1825.2338580880676</v>
      </c>
      <c r="C21" s="4" t="s">
        <v>139</v>
      </c>
      <c r="D21" s="68"/>
      <c r="E21" s="4">
        <v>365.25</v>
      </c>
      <c r="F21" s="233" t="s">
        <v>140</v>
      </c>
      <c r="G21" s="236">
        <f t="shared" si="1"/>
        <v>13333333.333333332</v>
      </c>
      <c r="H21" s="233"/>
      <c r="I21" s="233"/>
      <c r="J21" s="108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 x14ac:dyDescent="0.25">
      <c r="A22" s="110" t="s">
        <v>142</v>
      </c>
      <c r="B22" s="85">
        <v>4000000</v>
      </c>
      <c r="C22" s="35"/>
      <c r="D22" s="35"/>
      <c r="E22" s="4">
        <v>365.25</v>
      </c>
      <c r="F22" s="237"/>
      <c r="G22" s="238"/>
      <c r="H22" s="239">
        <v>6</v>
      </c>
      <c r="I22" s="237" t="s">
        <v>143</v>
      </c>
      <c r="J22" s="108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25">
      <c r="A23" s="109" t="s">
        <v>144</v>
      </c>
      <c r="B23" s="68">
        <v>7000</v>
      </c>
      <c r="C23" s="4" t="s">
        <v>139</v>
      </c>
      <c r="D23" s="68"/>
      <c r="E23" s="4">
        <f>365.25*$F$15</f>
        <v>357.94499999999999</v>
      </c>
      <c r="F23" s="233" t="s">
        <v>140</v>
      </c>
      <c r="G23" s="236">
        <f t="shared" ref="G23:G24" si="2">B23*E23*20</f>
        <v>50112300</v>
      </c>
      <c r="H23" s="233"/>
      <c r="I23" s="233"/>
      <c r="J23" s="108">
        <v>0.64123935689438671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 x14ac:dyDescent="0.25">
      <c r="A24" s="109" t="s">
        <v>141</v>
      </c>
      <c r="B24" s="68">
        <v>3650.4677161761351</v>
      </c>
      <c r="C24" s="4" t="s">
        <v>139</v>
      </c>
      <c r="D24" s="68"/>
      <c r="E24" s="4">
        <v>365.25</v>
      </c>
      <c r="F24" s="233" t="s">
        <v>140</v>
      </c>
      <c r="G24" s="236">
        <f t="shared" si="2"/>
        <v>26666666.666666664</v>
      </c>
      <c r="H24" s="233"/>
      <c r="I24" s="233"/>
      <c r="J24" s="108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 x14ac:dyDescent="0.25">
      <c r="A25" s="110" t="s">
        <v>142</v>
      </c>
      <c r="B25" s="85">
        <v>8000000</v>
      </c>
      <c r="C25" s="35"/>
      <c r="D25" s="35"/>
      <c r="E25" s="35">
        <v>365.25</v>
      </c>
      <c r="F25" s="237" t="s">
        <v>140</v>
      </c>
      <c r="G25" s="238"/>
      <c r="H25" s="239">
        <v>6</v>
      </c>
      <c r="I25" s="237" t="s">
        <v>143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 x14ac:dyDescent="0.25">
      <c r="A26" s="109" t="s">
        <v>117</v>
      </c>
      <c r="B26" s="68">
        <v>8849.1109305934715</v>
      </c>
      <c r="C26" s="4" t="s">
        <v>139</v>
      </c>
      <c r="D26" s="4"/>
      <c r="E26" s="4">
        <f>365.25*$F$15</f>
        <v>357.94499999999999</v>
      </c>
      <c r="F26" s="233" t="s">
        <v>140</v>
      </c>
      <c r="G26" s="236">
        <f>B26*E26*'A1 mell_Alapadatok'!C11</f>
        <v>82354870.313333288</v>
      </c>
      <c r="H26" s="233"/>
      <c r="I26" s="233"/>
      <c r="J26" s="108">
        <v>0.87985490947148581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 x14ac:dyDescent="0.25">
      <c r="A27" s="109" t="s">
        <v>141</v>
      </c>
      <c r="B27" s="68">
        <v>1825.2338580880676</v>
      </c>
      <c r="C27" s="4" t="s">
        <v>139</v>
      </c>
      <c r="D27" s="68"/>
      <c r="E27" s="4">
        <v>365.25</v>
      </c>
      <c r="F27" s="233" t="s">
        <v>140</v>
      </c>
      <c r="G27" s="236">
        <f>B27*E27*26</f>
        <v>17333333.333333332</v>
      </c>
      <c r="H27" s="233"/>
      <c r="I27" s="233"/>
      <c r="J27" s="108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 x14ac:dyDescent="0.25">
      <c r="A28" s="110" t="s">
        <v>142</v>
      </c>
      <c r="B28" s="85">
        <v>4000000</v>
      </c>
      <c r="C28" s="35"/>
      <c r="D28" s="35"/>
      <c r="E28" s="4">
        <v>365.25</v>
      </c>
      <c r="F28" s="237"/>
      <c r="G28" s="238"/>
      <c r="H28" s="239">
        <v>6</v>
      </c>
      <c r="I28" s="237" t="s">
        <v>143</v>
      </c>
      <c r="J28" s="108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 x14ac:dyDescent="0.25">
      <c r="A29" s="109" t="s">
        <v>145</v>
      </c>
      <c r="B29" s="68">
        <v>12000</v>
      </c>
      <c r="C29" s="4" t="s">
        <v>139</v>
      </c>
      <c r="D29" s="68"/>
      <c r="E29" s="4">
        <f>365.25*$F$15</f>
        <v>357.94499999999999</v>
      </c>
      <c r="F29" s="233" t="s">
        <v>140</v>
      </c>
      <c r="G29" s="236">
        <f t="shared" ref="G29:G30" si="3">B29*E29*20</f>
        <v>85906800</v>
      </c>
      <c r="H29" s="233"/>
      <c r="I29" s="233"/>
      <c r="J29" s="108">
        <v>0.85171517653111017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25">
      <c r="A30" s="109" t="s">
        <v>141</v>
      </c>
      <c r="B30" s="68">
        <v>3650.4677161761351</v>
      </c>
      <c r="C30" s="4" t="s">
        <v>139</v>
      </c>
      <c r="D30" s="68"/>
      <c r="E30" s="4">
        <v>365.25</v>
      </c>
      <c r="F30" s="233" t="s">
        <v>140</v>
      </c>
      <c r="G30" s="236">
        <f t="shared" si="3"/>
        <v>26666666.666666664</v>
      </c>
      <c r="H30" s="233"/>
      <c r="I30" s="233"/>
      <c r="J30" s="108">
        <v>1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 x14ac:dyDescent="0.25">
      <c r="A31" s="110" t="s">
        <v>142</v>
      </c>
      <c r="B31" s="85">
        <v>8000000</v>
      </c>
      <c r="C31" s="35"/>
      <c r="D31" s="35"/>
      <c r="E31" s="4">
        <v>365.25</v>
      </c>
      <c r="F31" s="237"/>
      <c r="G31" s="238"/>
      <c r="H31" s="239">
        <v>6</v>
      </c>
      <c r="I31" s="237" t="s">
        <v>143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 x14ac:dyDescent="0.25">
      <c r="A32" s="109" t="s">
        <v>15</v>
      </c>
      <c r="B32" s="68">
        <v>10000</v>
      </c>
      <c r="C32" s="4" t="s">
        <v>139</v>
      </c>
      <c r="D32" s="68"/>
      <c r="E32" s="4">
        <f>365.25*$F$15</f>
        <v>357.94499999999999</v>
      </c>
      <c r="F32" s="233" t="s">
        <v>140</v>
      </c>
      <c r="G32" s="236">
        <f>B32*E32*'A1 mell_Alapadatok'!E14</f>
        <v>53691750</v>
      </c>
      <c r="H32" s="233"/>
      <c r="I32" s="233"/>
      <c r="J32" s="108">
        <v>0.82237753654657897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 x14ac:dyDescent="0.25">
      <c r="A33" s="109" t="s">
        <v>141</v>
      </c>
      <c r="B33" s="68">
        <v>3650.4677161761351</v>
      </c>
      <c r="C33" s="4" t="s">
        <v>139</v>
      </c>
      <c r="D33" s="68"/>
      <c r="E33" s="4">
        <v>365.25</v>
      </c>
      <c r="F33" s="233"/>
      <c r="G33" s="236">
        <f>B33*E33*'A1 mell_Alapadatok'!E14</f>
        <v>20000000</v>
      </c>
      <c r="H33" s="233"/>
      <c r="I33" s="233"/>
      <c r="J33" s="108">
        <v>1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25">
      <c r="A34" s="110" t="s">
        <v>142</v>
      </c>
      <c r="B34" s="85">
        <v>8000000</v>
      </c>
      <c r="C34" s="35"/>
      <c r="D34" s="35"/>
      <c r="E34" s="4">
        <v>365.25</v>
      </c>
      <c r="F34" s="237"/>
      <c r="G34" s="238"/>
      <c r="H34" s="239">
        <v>6</v>
      </c>
      <c r="I34" s="237" t="s">
        <v>143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 x14ac:dyDescent="0.25">
      <c r="A35" s="42" t="s">
        <v>16</v>
      </c>
      <c r="B35" s="68">
        <v>13000.000000000004</v>
      </c>
      <c r="C35" s="4" t="s">
        <v>139</v>
      </c>
      <c r="D35" s="111"/>
      <c r="E35" s="4">
        <f>365.25*$F$15</f>
        <v>357.94499999999999</v>
      </c>
      <c r="F35" s="233" t="s">
        <v>140</v>
      </c>
      <c r="G35" s="236">
        <f>B35*E35*'A1 mell_Alapadatok'!G17</f>
        <v>93065700.000000015</v>
      </c>
      <c r="H35" s="233"/>
      <c r="I35" s="233"/>
      <c r="J35" s="108">
        <v>0.82570142129073187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 x14ac:dyDescent="0.25">
      <c r="A36" s="109" t="s">
        <v>141</v>
      </c>
      <c r="B36" s="68">
        <v>3650.4677161761351</v>
      </c>
      <c r="C36" s="4" t="s">
        <v>139</v>
      </c>
      <c r="D36" s="68"/>
      <c r="E36" s="4">
        <v>365.25</v>
      </c>
      <c r="F36" s="233"/>
      <c r="G36" s="236">
        <f>B36*E36*'A1 mell_Alapadatok'!G17</f>
        <v>26666666.666666664</v>
      </c>
      <c r="H36" s="233"/>
      <c r="I36" s="233"/>
      <c r="J36" s="108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 x14ac:dyDescent="0.25">
      <c r="A37" s="110" t="s">
        <v>142</v>
      </c>
      <c r="B37" s="85">
        <v>8000000</v>
      </c>
      <c r="C37" s="35"/>
      <c r="D37" s="35"/>
      <c r="E37" s="4">
        <v>365.25</v>
      </c>
      <c r="F37" s="237"/>
      <c r="G37" s="238"/>
      <c r="H37" s="239">
        <v>6</v>
      </c>
      <c r="I37" s="237" t="s">
        <v>143</v>
      </c>
      <c r="J37" s="108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customHeight="1" x14ac:dyDescent="0.25">
      <c r="A38" s="42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customHeight="1" x14ac:dyDescent="0.25">
      <c r="A39" s="42" t="s">
        <v>4</v>
      </c>
      <c r="B39" s="4"/>
      <c r="C39" s="4"/>
      <c r="D39" s="4"/>
      <c r="E39" s="4"/>
      <c r="F39" s="4"/>
      <c r="G39" s="68">
        <f>SUM(G16:G37)</f>
        <v>700911056.9799999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5">
      <c r="A40" s="44" t="s">
        <v>43</v>
      </c>
      <c r="B40" s="35"/>
      <c r="C40" s="35"/>
      <c r="D40" s="35"/>
      <c r="E40" s="35"/>
      <c r="F40" s="35"/>
      <c r="G40" s="85">
        <f>SUM(G13,G39)</f>
        <v>859118226.77999997</v>
      </c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customHeight="1" x14ac:dyDescent="0.25">
      <c r="A41" s="112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hidden="1" customHeight="1" x14ac:dyDescent="0.25">
      <c r="A42" s="113"/>
      <c r="B42" s="4"/>
      <c r="C42" s="4"/>
      <c r="D42" s="4"/>
      <c r="E42" s="4"/>
      <c r="F42" s="4"/>
      <c r="G42" s="114">
        <f>'A4 mell_Szolgáltatások költsége'!M2+'A2 mell_Létszám és bérköltség'!G2</f>
        <v>859118226.77999997</v>
      </c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customHeight="1" x14ac:dyDescent="0.25">
      <c r="A44" s="4"/>
      <c r="B44" s="4"/>
      <c r="C44" s="4"/>
      <c r="D44" s="4"/>
      <c r="E44" s="69" t="s">
        <v>146</v>
      </c>
      <c r="F44" s="70"/>
      <c r="G44" s="115">
        <f>G40-G42</f>
        <v>0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customHeight="1" x14ac:dyDescent="0.25">
      <c r="A48" s="4"/>
      <c r="B48" s="4"/>
      <c r="C48" s="4"/>
      <c r="D48" s="4"/>
      <c r="E48" s="116" t="s">
        <v>147</v>
      </c>
      <c r="F48" s="116"/>
      <c r="G48" s="117">
        <f>+'A2 mell_Létszám és bérköltség'!G2+'A3 mell_Dologi költségek'!C28</f>
        <v>859118226.77999997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customHeight="1" x14ac:dyDescent="0.25">
      <c r="A50" s="4"/>
      <c r="B50" s="4"/>
      <c r="C50" s="4"/>
      <c r="D50" s="4"/>
      <c r="E50" s="116" t="s">
        <v>148</v>
      </c>
      <c r="F50" s="116"/>
      <c r="G50" s="118">
        <f>+'A3 mell_Dologi költségek'!C28/'A5 mell_Bevételszámítás'!G48</f>
        <v>0.3332919938774902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5.75" customHeight="1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5.75" customHeight="1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  <row r="1003" spans="1:26" ht="15.75" customHeight="1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</row>
    <row r="1004" spans="1:26" ht="15.75" customHeight="1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</row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100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G60" sqref="G60"/>
    </sheetView>
  </sheetViews>
  <sheetFormatPr defaultColWidth="12.625" defaultRowHeight="15" customHeight="1" x14ac:dyDescent="0.2"/>
  <cols>
    <col min="1" max="1" width="3.625" customWidth="1"/>
    <col min="2" max="2" width="32.375" hidden="1" customWidth="1"/>
    <col min="3" max="3" width="39.5" bestFit="1" customWidth="1"/>
    <col min="4" max="4" width="12.875" customWidth="1"/>
    <col min="5" max="5" width="12.5" customWidth="1"/>
    <col min="6" max="6" width="11.125" customWidth="1"/>
    <col min="7" max="7" width="9.5" customWidth="1"/>
    <col min="8" max="8" width="10.875" customWidth="1"/>
    <col min="9" max="9" width="11.25" customWidth="1"/>
    <col min="10" max="11" width="9.5" customWidth="1"/>
    <col min="12" max="18" width="11.25" bestFit="1" customWidth="1"/>
    <col min="19" max="19" width="11.375" bestFit="1" customWidth="1"/>
    <col min="20" max="39" width="6" customWidth="1"/>
  </cols>
  <sheetData>
    <row r="1" spans="1:39" ht="43.5" customHeight="1" x14ac:dyDescent="0.35">
      <c r="B1" s="119" t="s">
        <v>149</v>
      </c>
      <c r="C1" s="119" t="s">
        <v>150</v>
      </c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</row>
    <row r="2" spans="1:39" ht="14.25" customHeight="1" x14ac:dyDescent="0.25">
      <c r="B2" s="4"/>
      <c r="C2" s="4"/>
      <c r="D2" s="121" t="s">
        <v>151</v>
      </c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</row>
    <row r="3" spans="1:39" ht="14.25" customHeight="1" x14ac:dyDescent="0.25">
      <c r="B3" s="4"/>
      <c r="C3" s="4"/>
      <c r="D3" s="52">
        <v>0</v>
      </c>
      <c r="E3" s="52">
        <f t="shared" ref="E3:S3" si="0">D3+1</f>
        <v>1</v>
      </c>
      <c r="F3" s="52">
        <f t="shared" si="0"/>
        <v>2</v>
      </c>
      <c r="G3" s="52">
        <f t="shared" si="0"/>
        <v>3</v>
      </c>
      <c r="H3" s="52">
        <f t="shared" si="0"/>
        <v>4</v>
      </c>
      <c r="I3" s="52">
        <f t="shared" si="0"/>
        <v>5</v>
      </c>
      <c r="J3" s="52">
        <f t="shared" si="0"/>
        <v>6</v>
      </c>
      <c r="K3" s="52">
        <f t="shared" si="0"/>
        <v>7</v>
      </c>
      <c r="L3" s="52">
        <f t="shared" si="0"/>
        <v>8</v>
      </c>
      <c r="M3" s="52">
        <f t="shared" si="0"/>
        <v>9</v>
      </c>
      <c r="N3" s="52">
        <f t="shared" si="0"/>
        <v>10</v>
      </c>
      <c r="O3" s="52">
        <f t="shared" si="0"/>
        <v>11</v>
      </c>
      <c r="P3" s="52">
        <f t="shared" si="0"/>
        <v>12</v>
      </c>
      <c r="Q3" s="52">
        <f t="shared" si="0"/>
        <v>13</v>
      </c>
      <c r="R3" s="52">
        <f t="shared" si="0"/>
        <v>14</v>
      </c>
      <c r="S3" s="52">
        <f t="shared" si="0"/>
        <v>15</v>
      </c>
    </row>
    <row r="4" spans="1:39" ht="14.25" customHeight="1" x14ac:dyDescent="0.25">
      <c r="B4" s="4"/>
      <c r="C4" s="4"/>
      <c r="D4" s="47">
        <v>2022</v>
      </c>
      <c r="E4" s="47">
        <f t="shared" ref="E4:S4" si="1">D4+1</f>
        <v>2023</v>
      </c>
      <c r="F4" s="47">
        <f t="shared" si="1"/>
        <v>2024</v>
      </c>
      <c r="G4" s="47">
        <f t="shared" si="1"/>
        <v>2025</v>
      </c>
      <c r="H4" s="47">
        <f t="shared" si="1"/>
        <v>2026</v>
      </c>
      <c r="I4" s="47">
        <f t="shared" si="1"/>
        <v>2027</v>
      </c>
      <c r="J4" s="47">
        <f t="shared" si="1"/>
        <v>2028</v>
      </c>
      <c r="K4" s="47">
        <f t="shared" si="1"/>
        <v>2029</v>
      </c>
      <c r="L4" s="47">
        <f t="shared" si="1"/>
        <v>2030</v>
      </c>
      <c r="M4" s="47">
        <f t="shared" si="1"/>
        <v>2031</v>
      </c>
      <c r="N4" s="47">
        <f t="shared" si="1"/>
        <v>2032</v>
      </c>
      <c r="O4" s="47">
        <f t="shared" si="1"/>
        <v>2033</v>
      </c>
      <c r="P4" s="47">
        <f t="shared" si="1"/>
        <v>2034</v>
      </c>
      <c r="Q4" s="47">
        <f t="shared" si="1"/>
        <v>2035</v>
      </c>
      <c r="R4" s="47">
        <f t="shared" si="1"/>
        <v>2036</v>
      </c>
      <c r="S4" s="47">
        <f t="shared" si="1"/>
        <v>2037</v>
      </c>
    </row>
    <row r="5" spans="1:39" ht="14.25" customHeight="1" x14ac:dyDescent="0.25">
      <c r="B5" s="122" t="s">
        <v>152</v>
      </c>
      <c r="C5" s="122" t="s">
        <v>153</v>
      </c>
      <c r="D5" s="123">
        <f>4000*550000/2</f>
        <v>1100000000</v>
      </c>
      <c r="E5" s="123">
        <f>'A1 mell_Alapadatok'!C24+300000*'A1 mell_Alapadatok'!C23-D5</f>
        <v>3051300000</v>
      </c>
      <c r="F5" s="123">
        <v>0</v>
      </c>
      <c r="G5" s="123">
        <v>0</v>
      </c>
      <c r="H5" s="123">
        <v>0</v>
      </c>
      <c r="I5" s="123">
        <v>0</v>
      </c>
      <c r="J5" s="123">
        <v>0</v>
      </c>
      <c r="K5" s="123">
        <v>0</v>
      </c>
      <c r="L5" s="123">
        <v>0</v>
      </c>
      <c r="M5" s="123">
        <v>0</v>
      </c>
      <c r="N5" s="123">
        <v>0</v>
      </c>
      <c r="O5" s="123">
        <v>0</v>
      </c>
      <c r="P5" s="123">
        <v>0</v>
      </c>
      <c r="Q5" s="123">
        <v>0</v>
      </c>
      <c r="R5" s="123">
        <v>0</v>
      </c>
      <c r="S5" s="123">
        <f>-4100000000*0.71</f>
        <v>-2911000000</v>
      </c>
    </row>
    <row r="6" spans="1:39" ht="14.25" customHeight="1" x14ac:dyDescent="0.25">
      <c r="B6" s="4"/>
      <c r="C6" s="4"/>
      <c r="D6" s="124"/>
      <c r="E6" s="227" t="s">
        <v>154</v>
      </c>
      <c r="F6" s="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4" t="s">
        <v>155</v>
      </c>
      <c r="U6" s="4">
        <f>35.5/50</f>
        <v>0.71</v>
      </c>
    </row>
    <row r="7" spans="1:39" ht="14.25" customHeight="1" x14ac:dyDescent="0.25">
      <c r="B7" s="125"/>
      <c r="C7" s="125"/>
      <c r="D7" s="126"/>
      <c r="E7" s="126"/>
      <c r="F7" s="127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</row>
    <row r="8" spans="1:39" ht="14.25" customHeight="1" x14ac:dyDescent="0.25">
      <c r="A8" s="128"/>
      <c r="B8" s="129" t="s">
        <v>156</v>
      </c>
      <c r="C8" s="130" t="s">
        <v>157</v>
      </c>
      <c r="D8" s="131"/>
      <c r="E8" s="131"/>
      <c r="F8" s="131"/>
      <c r="G8" s="131">
        <v>1.03</v>
      </c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</row>
    <row r="9" spans="1:39" ht="14.25" customHeight="1" x14ac:dyDescent="0.25">
      <c r="B9" s="132" t="s">
        <v>158</v>
      </c>
      <c r="C9" s="132" t="s">
        <v>159</v>
      </c>
      <c r="D9" s="133"/>
      <c r="E9" s="133">
        <v>253650000</v>
      </c>
      <c r="F9" s="133">
        <v>507300000</v>
      </c>
      <c r="G9" s="133">
        <v>522519000</v>
      </c>
      <c r="H9" s="133">
        <v>538194570</v>
      </c>
      <c r="I9" s="133">
        <v>554340407.10000002</v>
      </c>
      <c r="J9" s="133">
        <v>570970619.31300008</v>
      </c>
      <c r="K9" s="133">
        <v>588099737.89239013</v>
      </c>
      <c r="L9" s="133">
        <v>605742730.02916181</v>
      </c>
      <c r="M9" s="133">
        <v>623915011.93003666</v>
      </c>
      <c r="N9" s="133">
        <v>642632462.28793776</v>
      </c>
      <c r="O9" s="133">
        <v>661911436.15657592</v>
      </c>
      <c r="P9" s="133">
        <v>681768779.24127316</v>
      </c>
      <c r="Q9" s="133">
        <v>702221842.61851132</v>
      </c>
      <c r="R9" s="133">
        <v>723288497.89706671</v>
      </c>
      <c r="S9" s="133">
        <v>744987152.83397877</v>
      </c>
    </row>
    <row r="10" spans="1:39" ht="14.25" hidden="1" customHeight="1" x14ac:dyDescent="0.25">
      <c r="B10" s="132" t="s">
        <v>160</v>
      </c>
      <c r="C10" s="132" t="s">
        <v>161</v>
      </c>
      <c r="D10" s="133"/>
      <c r="E10" s="133"/>
      <c r="F10" s="133"/>
      <c r="G10" s="133">
        <v>0</v>
      </c>
      <c r="H10" s="133">
        <v>0</v>
      </c>
      <c r="I10" s="133">
        <v>0</v>
      </c>
      <c r="J10" s="133">
        <v>0</v>
      </c>
      <c r="K10" s="133">
        <v>0</v>
      </c>
      <c r="L10" s="133">
        <v>0</v>
      </c>
      <c r="M10" s="133">
        <v>0</v>
      </c>
      <c r="N10" s="133">
        <v>0</v>
      </c>
      <c r="O10" s="133">
        <v>0</v>
      </c>
      <c r="P10" s="133">
        <v>0</v>
      </c>
      <c r="Q10" s="133">
        <v>0</v>
      </c>
      <c r="R10" s="133">
        <v>0</v>
      </c>
      <c r="S10" s="133">
        <v>0</v>
      </c>
    </row>
    <row r="11" spans="1:39" ht="14.25" customHeight="1" x14ac:dyDescent="0.25">
      <c r="B11" s="132" t="s">
        <v>162</v>
      </c>
      <c r="C11" s="132" t="s">
        <v>163</v>
      </c>
      <c r="D11" s="133"/>
      <c r="E11" s="133">
        <v>32740500</v>
      </c>
      <c r="F11" s="133">
        <v>65481000</v>
      </c>
      <c r="G11" s="133">
        <v>67445430</v>
      </c>
      <c r="H11" s="133">
        <v>69468792.900000006</v>
      </c>
      <c r="I11" s="133">
        <v>71552856.687000006</v>
      </c>
      <c r="J11" s="133">
        <v>73699442.387610003</v>
      </c>
      <c r="K11" s="133">
        <v>75910425.659238309</v>
      </c>
      <c r="L11" s="133">
        <v>78187738.429015458</v>
      </c>
      <c r="M11" s="133">
        <v>80533370.581885919</v>
      </c>
      <c r="N11" s="133">
        <v>82949371.699342504</v>
      </c>
      <c r="O11" s="133">
        <v>85437852.850322783</v>
      </c>
      <c r="P11" s="133">
        <v>88000988.435832471</v>
      </c>
      <c r="Q11" s="133">
        <v>90641018.08890745</v>
      </c>
      <c r="R11" s="133">
        <v>93360248.631574675</v>
      </c>
      <c r="S11" s="133">
        <v>96161056.090521917</v>
      </c>
    </row>
    <row r="12" spans="1:39" ht="14.25" customHeight="1" x14ac:dyDescent="0.25">
      <c r="A12" s="134"/>
      <c r="B12" s="135" t="s">
        <v>164</v>
      </c>
      <c r="C12" s="135" t="s">
        <v>165</v>
      </c>
      <c r="D12" s="136">
        <f t="shared" ref="D12:S12" si="2">SUM(D9:D11)</f>
        <v>0</v>
      </c>
      <c r="E12" s="136">
        <f t="shared" si="2"/>
        <v>286390500</v>
      </c>
      <c r="F12" s="136">
        <f t="shared" si="2"/>
        <v>572781000</v>
      </c>
      <c r="G12" s="136">
        <f t="shared" si="2"/>
        <v>589964430</v>
      </c>
      <c r="H12" s="136">
        <f t="shared" si="2"/>
        <v>607663362.89999998</v>
      </c>
      <c r="I12" s="136">
        <f t="shared" si="2"/>
        <v>625893263.78700006</v>
      </c>
      <c r="J12" s="136">
        <f t="shared" si="2"/>
        <v>644670061.70061004</v>
      </c>
      <c r="K12" s="136">
        <f t="shared" si="2"/>
        <v>664010163.55162847</v>
      </c>
      <c r="L12" s="136">
        <f t="shared" si="2"/>
        <v>683930468.45817733</v>
      </c>
      <c r="M12" s="136">
        <f t="shared" si="2"/>
        <v>704448382.5119226</v>
      </c>
      <c r="N12" s="136">
        <f t="shared" si="2"/>
        <v>725581833.98728025</v>
      </c>
      <c r="O12" s="136">
        <f t="shared" si="2"/>
        <v>747349289.00689864</v>
      </c>
      <c r="P12" s="136">
        <f t="shared" si="2"/>
        <v>769769767.67710567</v>
      </c>
      <c r="Q12" s="136">
        <f t="shared" si="2"/>
        <v>792862860.7074188</v>
      </c>
      <c r="R12" s="136">
        <f t="shared" si="2"/>
        <v>816648746.52864134</v>
      </c>
      <c r="S12" s="136">
        <f t="shared" si="2"/>
        <v>841148208.9245007</v>
      </c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</row>
    <row r="13" spans="1:39" ht="14.25" customHeight="1" x14ac:dyDescent="0.25">
      <c r="B13" s="132" t="s">
        <v>166</v>
      </c>
      <c r="C13" s="132" t="s">
        <v>167</v>
      </c>
      <c r="D13" s="133"/>
      <c r="E13" s="133">
        <v>3367632</v>
      </c>
      <c r="F13" s="133">
        <v>6735264</v>
      </c>
      <c r="G13" s="133">
        <v>6937321.9199999999</v>
      </c>
      <c r="H13" s="133">
        <v>7145441.5776000004</v>
      </c>
      <c r="I13" s="133">
        <v>7359804.8249280006</v>
      </c>
      <c r="J13" s="133">
        <v>7580598.9696758408</v>
      </c>
      <c r="K13" s="133">
        <v>7808016.9387661163</v>
      </c>
      <c r="L13" s="133">
        <v>8042257.4469291</v>
      </c>
      <c r="M13" s="133">
        <v>8283525.1703369729</v>
      </c>
      <c r="N13" s="133">
        <v>8532030.9254470821</v>
      </c>
      <c r="O13" s="133">
        <v>8787991.8532104939</v>
      </c>
      <c r="P13" s="133">
        <v>9051631.6088068094</v>
      </c>
      <c r="Q13" s="133">
        <v>9323180.5570710134</v>
      </c>
      <c r="R13" s="133">
        <v>9602875.9737831447</v>
      </c>
      <c r="S13" s="133">
        <v>9890962.2529966384</v>
      </c>
    </row>
    <row r="14" spans="1:39" ht="14.25" customHeight="1" x14ac:dyDescent="0.25">
      <c r="B14" s="137" t="s">
        <v>168</v>
      </c>
      <c r="C14" s="137" t="s">
        <v>71</v>
      </c>
      <c r="D14" s="133"/>
      <c r="E14" s="133">
        <v>1500000</v>
      </c>
      <c r="F14" s="138">
        <v>3000000</v>
      </c>
      <c r="G14" s="133">
        <v>3090000</v>
      </c>
      <c r="H14" s="133">
        <v>3182700</v>
      </c>
      <c r="I14" s="133">
        <v>3278181</v>
      </c>
      <c r="J14" s="133">
        <v>3376526.43</v>
      </c>
      <c r="K14" s="133">
        <v>3477822.2229000004</v>
      </c>
      <c r="L14" s="133">
        <v>3582156.8895870005</v>
      </c>
      <c r="M14" s="133">
        <v>3689621.5962746106</v>
      </c>
      <c r="N14" s="133">
        <v>3800310.2441628492</v>
      </c>
      <c r="O14" s="133">
        <v>3914319.5514877345</v>
      </c>
      <c r="P14" s="133">
        <v>4031749.1380323665</v>
      </c>
      <c r="Q14" s="133">
        <v>4152701.6121733375</v>
      </c>
      <c r="R14" s="133">
        <v>4277282.6605385374</v>
      </c>
      <c r="S14" s="133">
        <v>4405601.1403546939</v>
      </c>
    </row>
    <row r="15" spans="1:39" ht="14.25" customHeight="1" x14ac:dyDescent="0.25">
      <c r="B15" s="137" t="s">
        <v>169</v>
      </c>
      <c r="C15" s="137" t="s">
        <v>170</v>
      </c>
      <c r="D15" s="133"/>
      <c r="E15" s="133">
        <v>22206600</v>
      </c>
      <c r="F15" s="133">
        <v>44413200</v>
      </c>
      <c r="G15" s="133">
        <v>45745596</v>
      </c>
      <c r="H15" s="133">
        <v>47117963.880000003</v>
      </c>
      <c r="I15" s="133">
        <v>48531502.796400003</v>
      </c>
      <c r="J15" s="133">
        <v>49987447.880292006</v>
      </c>
      <c r="K15" s="133">
        <v>51487071.316700764</v>
      </c>
      <c r="L15" s="133">
        <v>53031683.456201792</v>
      </c>
      <c r="M15" s="133">
        <v>54622633.959887847</v>
      </c>
      <c r="N15" s="133">
        <v>56261312.978684485</v>
      </c>
      <c r="O15" s="133">
        <v>57949152.368045025</v>
      </c>
      <c r="P15" s="133">
        <v>59687626.939086378</v>
      </c>
      <c r="Q15" s="133">
        <v>61478255.747258969</v>
      </c>
      <c r="R15" s="133">
        <v>63322603.419676736</v>
      </c>
      <c r="S15" s="133">
        <v>65222281.522267036</v>
      </c>
    </row>
    <row r="16" spans="1:39" ht="14.25" customHeight="1" x14ac:dyDescent="0.25">
      <c r="B16" s="137" t="s">
        <v>171</v>
      </c>
      <c r="C16" s="137" t="s">
        <v>172</v>
      </c>
      <c r="D16" s="133"/>
      <c r="E16" s="133">
        <v>21546000</v>
      </c>
      <c r="F16" s="133">
        <v>43092000</v>
      </c>
      <c r="G16" s="133">
        <v>44384760</v>
      </c>
      <c r="H16" s="133">
        <v>45716302.800000004</v>
      </c>
      <c r="I16" s="133">
        <v>47087791.884000003</v>
      </c>
      <c r="J16" s="133">
        <v>48500425.640520006</v>
      </c>
      <c r="K16" s="133">
        <v>49955438.409735605</v>
      </c>
      <c r="L16" s="133">
        <v>51454101.562027678</v>
      </c>
      <c r="M16" s="133">
        <v>52997724.608888507</v>
      </c>
      <c r="N16" s="133">
        <v>54587656.347155161</v>
      </c>
      <c r="O16" s="133">
        <v>56225286.037569821</v>
      </c>
      <c r="P16" s="133">
        <v>57912044.618696921</v>
      </c>
      <c r="Q16" s="133">
        <v>59649405.95725783</v>
      </c>
      <c r="R16" s="133">
        <v>61438888.135975569</v>
      </c>
      <c r="S16" s="133">
        <v>63282054.780054837</v>
      </c>
    </row>
    <row r="17" spans="1:39" ht="14.25" customHeight="1" x14ac:dyDescent="0.25">
      <c r="B17" s="137" t="s">
        <v>173</v>
      </c>
      <c r="C17" s="137" t="s">
        <v>174</v>
      </c>
      <c r="D17" s="133"/>
      <c r="E17" s="133">
        <v>1106125</v>
      </c>
      <c r="F17" s="133">
        <v>2212250</v>
      </c>
      <c r="G17" s="133">
        <v>2278617.5</v>
      </c>
      <c r="H17" s="133">
        <v>2346976.0249999999</v>
      </c>
      <c r="I17" s="133">
        <v>2417385.3057499998</v>
      </c>
      <c r="J17" s="133">
        <v>2489906.8649224997</v>
      </c>
      <c r="K17" s="133">
        <v>2564604.070870175</v>
      </c>
      <c r="L17" s="133">
        <v>2641542.1929962803</v>
      </c>
      <c r="M17" s="133">
        <v>2720788.4587861686</v>
      </c>
      <c r="N17" s="133">
        <v>2802412.1125497539</v>
      </c>
      <c r="O17" s="133">
        <v>2886484.4759262465</v>
      </c>
      <c r="P17" s="133">
        <v>2973079.0102040339</v>
      </c>
      <c r="Q17" s="133">
        <v>3062271.3805101551</v>
      </c>
      <c r="R17" s="133">
        <v>3154139.5219254596</v>
      </c>
      <c r="S17" s="133">
        <v>3248763.7075832235</v>
      </c>
    </row>
    <row r="18" spans="1:39" ht="14.25" customHeight="1" x14ac:dyDescent="0.25">
      <c r="B18" s="137" t="s">
        <v>175</v>
      </c>
      <c r="C18" s="137" t="s">
        <v>176</v>
      </c>
      <c r="D18" s="133"/>
      <c r="E18" s="133">
        <v>16432000</v>
      </c>
      <c r="F18" s="133">
        <v>32864000</v>
      </c>
      <c r="G18" s="133">
        <v>33849920</v>
      </c>
      <c r="H18" s="133">
        <v>34865417.600000001</v>
      </c>
      <c r="I18" s="133">
        <v>35911380.128000006</v>
      </c>
      <c r="J18" s="133">
        <v>36988721.531840004</v>
      </c>
      <c r="K18" s="133">
        <v>38098383.177795202</v>
      </c>
      <c r="L18" s="133">
        <v>39241334.673129059</v>
      </c>
      <c r="M18" s="133">
        <v>40418574.71332293</v>
      </c>
      <c r="N18" s="133">
        <v>41631131.954722621</v>
      </c>
      <c r="O18" s="133">
        <v>42880065.913364299</v>
      </c>
      <c r="P18" s="133">
        <v>44166467.890765227</v>
      </c>
      <c r="Q18" s="133">
        <v>45491461.927488185</v>
      </c>
      <c r="R18" s="133">
        <v>46856205.785312831</v>
      </c>
      <c r="S18" s="133">
        <v>48261891.958872214</v>
      </c>
    </row>
    <row r="19" spans="1:39" ht="14.25" customHeight="1" x14ac:dyDescent="0.25">
      <c r="B19" s="137" t="s">
        <v>177</v>
      </c>
      <c r="C19" s="137" t="s">
        <v>178</v>
      </c>
      <c r="D19" s="133"/>
      <c r="E19" s="133">
        <v>10250000</v>
      </c>
      <c r="F19" s="133">
        <v>20500000</v>
      </c>
      <c r="G19" s="133">
        <v>21115000</v>
      </c>
      <c r="H19" s="133">
        <v>21748450</v>
      </c>
      <c r="I19" s="133">
        <v>22400903.5</v>
      </c>
      <c r="J19" s="133">
        <v>23072930.605</v>
      </c>
      <c r="K19" s="133">
        <v>23765118.523150001</v>
      </c>
      <c r="L19" s="133">
        <v>24478072.078844503</v>
      </c>
      <c r="M19" s="133">
        <v>25212414.241209839</v>
      </c>
      <c r="N19" s="133">
        <v>25968786.668446135</v>
      </c>
      <c r="O19" s="133">
        <v>26747850.26849952</v>
      </c>
      <c r="P19" s="133">
        <v>27550285.776554506</v>
      </c>
      <c r="Q19" s="133">
        <v>28376794.349851143</v>
      </c>
      <c r="R19" s="133">
        <v>29228098.180346679</v>
      </c>
      <c r="S19" s="133">
        <v>30104941.12575708</v>
      </c>
    </row>
    <row r="20" spans="1:39" ht="14.25" customHeight="1" x14ac:dyDescent="0.25">
      <c r="B20" s="137" t="s">
        <v>179</v>
      </c>
      <c r="C20" s="137" t="s">
        <v>180</v>
      </c>
      <c r="D20" s="133"/>
      <c r="E20" s="133">
        <v>20630256.390000001</v>
      </c>
      <c r="F20" s="133">
        <v>41260512.780000001</v>
      </c>
      <c r="G20" s="133">
        <v>42498328.163400002</v>
      </c>
      <c r="H20" s="133">
        <v>43773278.008302003</v>
      </c>
      <c r="I20" s="133">
        <v>45086476.348551065</v>
      </c>
      <c r="J20" s="133">
        <v>46439070.639007598</v>
      </c>
      <c r="K20" s="133">
        <v>47832242.758177824</v>
      </c>
      <c r="L20" s="133">
        <v>49267210.040923163</v>
      </c>
      <c r="M20" s="133">
        <v>50745226.34215086</v>
      </c>
      <c r="N20" s="133">
        <v>52267583.132415384</v>
      </c>
      <c r="O20" s="133">
        <v>53835610.626387849</v>
      </c>
      <c r="P20" s="133">
        <v>55450678.945179485</v>
      </c>
      <c r="Q20" s="133">
        <v>57114199.313534871</v>
      </c>
      <c r="R20" s="133">
        <v>58827625.292940922</v>
      </c>
      <c r="S20" s="133">
        <v>60592454.05172915</v>
      </c>
    </row>
    <row r="21" spans="1:39" ht="14.25" customHeight="1" x14ac:dyDescent="0.25">
      <c r="A21" s="134"/>
      <c r="B21" s="139" t="s">
        <v>181</v>
      </c>
      <c r="C21" s="139" t="s">
        <v>182</v>
      </c>
      <c r="D21" s="136">
        <f t="shared" ref="D21:S21" si="3">SUM(D13:D20)</f>
        <v>0</v>
      </c>
      <c r="E21" s="136">
        <f t="shared" si="3"/>
        <v>97038613.390000001</v>
      </c>
      <c r="F21" s="136">
        <f t="shared" si="3"/>
        <v>194077226.78</v>
      </c>
      <c r="G21" s="136">
        <f t="shared" si="3"/>
        <v>199899543.58340001</v>
      </c>
      <c r="H21" s="136">
        <f t="shared" si="3"/>
        <v>205896529.89090201</v>
      </c>
      <c r="I21" s="136">
        <f t="shared" si="3"/>
        <v>212073425.78762907</v>
      </c>
      <c r="J21" s="136">
        <f t="shared" si="3"/>
        <v>218435628.56125793</v>
      </c>
      <c r="K21" s="136">
        <f t="shared" si="3"/>
        <v>224988697.41809568</v>
      </c>
      <c r="L21" s="136">
        <f t="shared" si="3"/>
        <v>231738358.34063858</v>
      </c>
      <c r="M21" s="136">
        <f t="shared" si="3"/>
        <v>238690509.09085774</v>
      </c>
      <c r="N21" s="136">
        <f t="shared" si="3"/>
        <v>245851224.36358345</v>
      </c>
      <c r="O21" s="136">
        <f t="shared" si="3"/>
        <v>253226761.094491</v>
      </c>
      <c r="P21" s="136">
        <f t="shared" si="3"/>
        <v>260823563.92732573</v>
      </c>
      <c r="Q21" s="136">
        <f t="shared" si="3"/>
        <v>268648270.84514546</v>
      </c>
      <c r="R21" s="136">
        <f t="shared" si="3"/>
        <v>276707718.97049987</v>
      </c>
      <c r="S21" s="136">
        <f t="shared" si="3"/>
        <v>285008950.53961486</v>
      </c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</row>
    <row r="22" spans="1:39" ht="14.25" customHeight="1" x14ac:dyDescent="0.25">
      <c r="A22" s="4"/>
      <c r="B22" s="132" t="s">
        <v>183</v>
      </c>
      <c r="C22" s="132" t="s">
        <v>184</v>
      </c>
      <c r="D22" s="140"/>
      <c r="E22" s="140">
        <v>46130000</v>
      </c>
      <c r="F22" s="140">
        <v>92260000</v>
      </c>
      <c r="G22" s="133">
        <v>95027800</v>
      </c>
      <c r="H22" s="133">
        <v>97878634</v>
      </c>
      <c r="I22" s="133">
        <v>100814993.02</v>
      </c>
      <c r="J22" s="133">
        <v>103839442.8106</v>
      </c>
      <c r="K22" s="133">
        <v>106954626.094918</v>
      </c>
      <c r="L22" s="133">
        <v>110163264.87776554</v>
      </c>
      <c r="M22" s="133">
        <v>113468162.82409851</v>
      </c>
      <c r="N22" s="133">
        <v>116872207.70882148</v>
      </c>
      <c r="O22" s="133">
        <v>120378373.94008613</v>
      </c>
      <c r="P22" s="133">
        <v>123989725.15828872</v>
      </c>
      <c r="Q22" s="133">
        <v>127709416.91303739</v>
      </c>
      <c r="R22" s="133">
        <v>131540699.42042851</v>
      </c>
      <c r="S22" s="133">
        <v>135486920.40304136</v>
      </c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4.25" customHeight="1" x14ac:dyDescent="0.25">
      <c r="A23" s="141"/>
      <c r="B23" s="142" t="s">
        <v>185</v>
      </c>
      <c r="C23" s="142" t="s">
        <v>186</v>
      </c>
      <c r="D23" s="143">
        <f t="shared" ref="D23:S23" si="4">D22+D21+D12</f>
        <v>0</v>
      </c>
      <c r="E23" s="143">
        <f t="shared" si="4"/>
        <v>429559113.38999999</v>
      </c>
      <c r="F23" s="143">
        <f t="shared" si="4"/>
        <v>859118226.77999997</v>
      </c>
      <c r="G23" s="143">
        <f t="shared" si="4"/>
        <v>884891773.58340001</v>
      </c>
      <c r="H23" s="143">
        <f t="shared" si="4"/>
        <v>911438526.79090202</v>
      </c>
      <c r="I23" s="143">
        <f t="shared" si="4"/>
        <v>938781682.59462905</v>
      </c>
      <c r="J23" s="143">
        <f t="shared" si="4"/>
        <v>966945133.07246804</v>
      </c>
      <c r="K23" s="143">
        <f t="shared" si="4"/>
        <v>995953487.06464219</v>
      </c>
      <c r="L23" s="143">
        <f t="shared" si="4"/>
        <v>1025832091.6765814</v>
      </c>
      <c r="M23" s="143">
        <f t="shared" si="4"/>
        <v>1056607054.4268789</v>
      </c>
      <c r="N23" s="143">
        <f t="shared" si="4"/>
        <v>1088305266.0596852</v>
      </c>
      <c r="O23" s="143">
        <f t="shared" si="4"/>
        <v>1120954424.0414758</v>
      </c>
      <c r="P23" s="143">
        <f t="shared" si="4"/>
        <v>1154583056.7627201</v>
      </c>
      <c r="Q23" s="143">
        <f t="shared" si="4"/>
        <v>1189220548.4656017</v>
      </c>
      <c r="R23" s="143">
        <f t="shared" si="4"/>
        <v>1224897164.9195697</v>
      </c>
      <c r="S23" s="143">
        <f t="shared" si="4"/>
        <v>1261644079.867157</v>
      </c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</row>
    <row r="24" spans="1:39" ht="14.25" customHeight="1" x14ac:dyDescent="0.25">
      <c r="B24" s="137" t="s">
        <v>187</v>
      </c>
      <c r="C24" s="137" t="s">
        <v>188</v>
      </c>
      <c r="D24" s="133"/>
      <c r="E24" s="133">
        <v>350455528.48999995</v>
      </c>
      <c r="F24" s="133">
        <v>700911056.9799999</v>
      </c>
      <c r="G24" s="133">
        <v>721938388.68939996</v>
      </c>
      <c r="H24" s="133">
        <v>743596540.35008192</v>
      </c>
      <c r="I24" s="133">
        <v>765904436.56058443</v>
      </c>
      <c r="J24" s="133">
        <v>788881569.65740204</v>
      </c>
      <c r="K24" s="133">
        <v>812548016.74712408</v>
      </c>
      <c r="L24" s="133">
        <v>836924457.24953783</v>
      </c>
      <c r="M24" s="133">
        <v>862032190.96702397</v>
      </c>
      <c r="N24" s="133">
        <v>887893156.69603467</v>
      </c>
      <c r="O24" s="133">
        <v>914529951.39691567</v>
      </c>
      <c r="P24" s="133">
        <v>941965849.93882322</v>
      </c>
      <c r="Q24" s="133">
        <v>970224825.436988</v>
      </c>
      <c r="R24" s="133">
        <v>999331570.20009768</v>
      </c>
      <c r="S24" s="133">
        <v>1029311517.3061006</v>
      </c>
    </row>
    <row r="25" spans="1:39" ht="14.25" customHeight="1" x14ac:dyDescent="0.25">
      <c r="A25" s="4"/>
      <c r="B25" s="137" t="s">
        <v>189</v>
      </c>
      <c r="C25" s="137" t="s">
        <v>190</v>
      </c>
      <c r="D25" s="133"/>
      <c r="E25" s="133">
        <v>0</v>
      </c>
      <c r="F25" s="133">
        <v>0</v>
      </c>
      <c r="G25" s="133">
        <v>0</v>
      </c>
      <c r="H25" s="133">
        <v>0</v>
      </c>
      <c r="I25" s="133">
        <v>0</v>
      </c>
      <c r="J25" s="133">
        <v>0</v>
      </c>
      <c r="K25" s="133">
        <v>0</v>
      </c>
      <c r="L25" s="133">
        <v>0</v>
      </c>
      <c r="M25" s="133">
        <v>0</v>
      </c>
      <c r="N25" s="133">
        <v>0</v>
      </c>
      <c r="O25" s="133">
        <v>0</v>
      </c>
      <c r="P25" s="133">
        <v>0</v>
      </c>
      <c r="Q25" s="133">
        <v>0</v>
      </c>
      <c r="R25" s="133">
        <v>0</v>
      </c>
      <c r="S25" s="133">
        <v>0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4.25" customHeight="1" x14ac:dyDescent="0.25">
      <c r="B26" s="132" t="s">
        <v>191</v>
      </c>
      <c r="C26" s="132" t="s">
        <v>135</v>
      </c>
      <c r="D26" s="133"/>
      <c r="E26" s="133">
        <v>79103584.900000006</v>
      </c>
      <c r="F26" s="133">
        <v>158207169.80000001</v>
      </c>
      <c r="G26" s="133">
        <v>162953384.89400002</v>
      </c>
      <c r="H26" s="133">
        <v>167841986.44082004</v>
      </c>
      <c r="I26" s="133">
        <v>172877246.03404465</v>
      </c>
      <c r="J26" s="133">
        <v>178063563.415066</v>
      </c>
      <c r="K26" s="133">
        <v>183405470.317518</v>
      </c>
      <c r="L26" s="133">
        <v>188907634.42704353</v>
      </c>
      <c r="M26" s="133">
        <v>194574863.45985484</v>
      </c>
      <c r="N26" s="133">
        <v>200412109.3636505</v>
      </c>
      <c r="O26" s="133">
        <v>206424472.64456001</v>
      </c>
      <c r="P26" s="133">
        <v>212617206.82389683</v>
      </c>
      <c r="Q26" s="133">
        <v>218995723.02861375</v>
      </c>
      <c r="R26" s="133">
        <v>225565594.71947217</v>
      </c>
      <c r="S26" s="133">
        <v>232332562.56105635</v>
      </c>
    </row>
    <row r="27" spans="1:39" ht="14.25" customHeight="1" x14ac:dyDescent="0.25">
      <c r="A27" s="141"/>
      <c r="B27" s="144" t="s">
        <v>192</v>
      </c>
      <c r="C27" s="144" t="s">
        <v>193</v>
      </c>
      <c r="D27" s="143">
        <f t="shared" ref="D27:S27" si="5">SUM(D24:D26)</f>
        <v>0</v>
      </c>
      <c r="E27" s="143">
        <f t="shared" si="5"/>
        <v>429559113.38999999</v>
      </c>
      <c r="F27" s="143">
        <f t="shared" si="5"/>
        <v>859118226.77999997</v>
      </c>
      <c r="G27" s="143">
        <f t="shared" si="5"/>
        <v>884891773.58340001</v>
      </c>
      <c r="H27" s="143">
        <f t="shared" si="5"/>
        <v>911438526.7909019</v>
      </c>
      <c r="I27" s="143">
        <f t="shared" si="5"/>
        <v>938781682.59462905</v>
      </c>
      <c r="J27" s="143">
        <f t="shared" si="5"/>
        <v>966945133.07246804</v>
      </c>
      <c r="K27" s="143">
        <f t="shared" si="5"/>
        <v>995953487.06464207</v>
      </c>
      <c r="L27" s="143">
        <f t="shared" si="5"/>
        <v>1025832091.6765814</v>
      </c>
      <c r="M27" s="143">
        <f t="shared" si="5"/>
        <v>1056607054.4268788</v>
      </c>
      <c r="N27" s="143">
        <f t="shared" si="5"/>
        <v>1088305266.0596852</v>
      </c>
      <c r="O27" s="143">
        <f t="shared" si="5"/>
        <v>1120954424.0414758</v>
      </c>
      <c r="P27" s="143">
        <f t="shared" si="5"/>
        <v>1154583056.7627201</v>
      </c>
      <c r="Q27" s="143">
        <f t="shared" si="5"/>
        <v>1189220548.4656017</v>
      </c>
      <c r="R27" s="143">
        <f t="shared" si="5"/>
        <v>1224897164.91957</v>
      </c>
      <c r="S27" s="143">
        <f t="shared" si="5"/>
        <v>1261644079.867157</v>
      </c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</row>
    <row r="28" spans="1:39" ht="14.25" customHeight="1" x14ac:dyDescent="0.25">
      <c r="B28" s="145"/>
      <c r="C28" s="145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</row>
    <row r="29" spans="1:39" ht="14.25" customHeight="1" x14ac:dyDescent="0.25">
      <c r="B29" s="147" t="s">
        <v>194</v>
      </c>
      <c r="C29" s="147" t="s">
        <v>195</v>
      </c>
      <c r="D29" s="148">
        <f t="shared" ref="D29:S29" si="6">D27-D23-D5</f>
        <v>-1100000000</v>
      </c>
      <c r="E29" s="148">
        <f t="shared" si="6"/>
        <v>-3051300000</v>
      </c>
      <c r="F29" s="148">
        <f t="shared" si="6"/>
        <v>0</v>
      </c>
      <c r="G29" s="148">
        <f t="shared" si="6"/>
        <v>0</v>
      </c>
      <c r="H29" s="148">
        <f t="shared" si="6"/>
        <v>-1.1920928955078125E-7</v>
      </c>
      <c r="I29" s="148">
        <f t="shared" si="6"/>
        <v>0</v>
      </c>
      <c r="J29" s="148">
        <f t="shared" si="6"/>
        <v>0</v>
      </c>
      <c r="K29" s="148">
        <f t="shared" si="6"/>
        <v>-1.1920928955078125E-7</v>
      </c>
      <c r="L29" s="148">
        <f t="shared" si="6"/>
        <v>0</v>
      </c>
      <c r="M29" s="148">
        <f t="shared" si="6"/>
        <v>-1.1920928955078125E-7</v>
      </c>
      <c r="N29" s="148">
        <f t="shared" si="6"/>
        <v>0</v>
      </c>
      <c r="O29" s="148">
        <f t="shared" si="6"/>
        <v>0</v>
      </c>
      <c r="P29" s="148">
        <f t="shared" si="6"/>
        <v>0</v>
      </c>
      <c r="Q29" s="148">
        <f t="shared" si="6"/>
        <v>0</v>
      </c>
      <c r="R29" s="148">
        <f t="shared" si="6"/>
        <v>2.384185791015625E-7</v>
      </c>
      <c r="S29" s="148">
        <f t="shared" si="6"/>
        <v>2911000000</v>
      </c>
    </row>
    <row r="30" spans="1:39" ht="14.25" customHeight="1" x14ac:dyDescent="0.25">
      <c r="A30" s="4"/>
      <c r="B30" s="4"/>
      <c r="C30" s="4"/>
      <c r="D30" s="149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4.25" customHeight="1" x14ac:dyDescent="0.25">
      <c r="A31" s="150"/>
      <c r="B31" s="151" t="s">
        <v>196</v>
      </c>
      <c r="C31" s="151" t="s">
        <v>197</v>
      </c>
      <c r="D31" s="152">
        <v>-2.4577988221004099E-2</v>
      </c>
      <c r="E31" s="153"/>
      <c r="F31" s="154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4.25" customHeight="1" x14ac:dyDescent="0.25">
      <c r="A32" s="150"/>
      <c r="B32" s="151" t="s">
        <v>198</v>
      </c>
      <c r="C32" s="151" t="s">
        <v>199</v>
      </c>
      <c r="D32" s="156">
        <v>-2481675454.7211299</v>
      </c>
      <c r="E32" s="149"/>
      <c r="F32" s="157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8" hidden="1" customHeight="1" x14ac:dyDescent="0.25">
      <c r="A33" s="158"/>
      <c r="B33" s="159"/>
      <c r="C33" s="159"/>
      <c r="D33" s="160"/>
      <c r="E33" s="161"/>
      <c r="F33" s="162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</row>
    <row r="34" spans="1:39" ht="14.25" hidden="1" customHeight="1" x14ac:dyDescent="0.25">
      <c r="A34" s="163"/>
      <c r="B34" s="163" t="s">
        <v>200</v>
      </c>
      <c r="C34" s="163" t="s">
        <v>201</v>
      </c>
      <c r="D34" s="163">
        <v>0.05</v>
      </c>
      <c r="E34" s="163">
        <v>0.05</v>
      </c>
      <c r="F34" s="163">
        <v>0.05</v>
      </c>
      <c r="G34" s="163">
        <v>0.05</v>
      </c>
      <c r="H34" s="163">
        <v>0.05</v>
      </c>
      <c r="I34" s="163">
        <v>0.05</v>
      </c>
      <c r="J34" s="163">
        <v>0.05</v>
      </c>
      <c r="K34" s="163">
        <v>0.05</v>
      </c>
      <c r="L34" s="163">
        <v>0.05</v>
      </c>
      <c r="M34" s="163">
        <v>0.05</v>
      </c>
      <c r="N34" s="163">
        <v>0.05</v>
      </c>
      <c r="O34" s="163">
        <v>0.05</v>
      </c>
      <c r="P34" s="163">
        <v>0.05</v>
      </c>
      <c r="Q34" s="163">
        <v>0.05</v>
      </c>
      <c r="R34" s="163">
        <v>0.05</v>
      </c>
      <c r="S34" s="163">
        <v>0.05</v>
      </c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</row>
    <row r="35" spans="1:39" ht="14.25" hidden="1" customHeight="1" x14ac:dyDescent="0.25">
      <c r="A35" s="163"/>
      <c r="B35" s="163" t="s">
        <v>202</v>
      </c>
      <c r="C35" s="163" t="s">
        <v>203</v>
      </c>
      <c r="D35" s="163">
        <v>0</v>
      </c>
      <c r="E35" s="163">
        <v>1</v>
      </c>
      <c r="F35" s="163">
        <v>2</v>
      </c>
      <c r="G35" s="163">
        <v>3</v>
      </c>
      <c r="H35" s="163">
        <v>4</v>
      </c>
      <c r="I35" s="163">
        <v>5</v>
      </c>
      <c r="J35" s="163">
        <v>6</v>
      </c>
      <c r="K35" s="163">
        <v>7</v>
      </c>
      <c r="L35" s="163">
        <v>8</v>
      </c>
      <c r="M35" s="163">
        <v>9</v>
      </c>
      <c r="N35" s="163">
        <v>10</v>
      </c>
      <c r="O35" s="163">
        <v>11</v>
      </c>
      <c r="P35" s="163">
        <v>12</v>
      </c>
      <c r="Q35" s="163">
        <v>13</v>
      </c>
      <c r="R35" s="163">
        <v>14</v>
      </c>
      <c r="S35" s="163">
        <v>15</v>
      </c>
      <c r="T35" s="164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</row>
    <row r="36" spans="1:39" ht="14.25" hidden="1" customHeight="1" x14ac:dyDescent="0.25">
      <c r="A36" s="163"/>
      <c r="B36" s="163" t="s">
        <v>204</v>
      </c>
      <c r="C36" s="163" t="s">
        <v>204</v>
      </c>
      <c r="D36" s="163">
        <f t="shared" ref="D36:S36" si="7">1/(1+D34)^D35</f>
        <v>1</v>
      </c>
      <c r="E36" s="163">
        <f t="shared" si="7"/>
        <v>0.95238095238095233</v>
      </c>
      <c r="F36" s="163">
        <f t="shared" si="7"/>
        <v>0.90702947845804982</v>
      </c>
      <c r="G36" s="163">
        <f t="shared" si="7"/>
        <v>0.86383759853147601</v>
      </c>
      <c r="H36" s="163">
        <f t="shared" si="7"/>
        <v>0.82270247479188197</v>
      </c>
      <c r="I36" s="163">
        <f t="shared" si="7"/>
        <v>0.78352616646845896</v>
      </c>
      <c r="J36" s="163">
        <f t="shared" si="7"/>
        <v>0.74621539663662761</v>
      </c>
      <c r="K36" s="163">
        <f t="shared" si="7"/>
        <v>0.71068133013012147</v>
      </c>
      <c r="L36" s="163">
        <f t="shared" si="7"/>
        <v>0.67683936202868722</v>
      </c>
      <c r="M36" s="163">
        <f t="shared" si="7"/>
        <v>0.64460891621779726</v>
      </c>
      <c r="N36" s="163">
        <f t="shared" si="7"/>
        <v>0.61391325354075932</v>
      </c>
      <c r="O36" s="163">
        <f t="shared" si="7"/>
        <v>0.5846792890864374</v>
      </c>
      <c r="P36" s="163">
        <f t="shared" si="7"/>
        <v>0.5568374181775595</v>
      </c>
      <c r="Q36" s="163">
        <f t="shared" si="7"/>
        <v>0.53032135064529462</v>
      </c>
      <c r="R36" s="163">
        <f t="shared" si="7"/>
        <v>0.50506795299551888</v>
      </c>
      <c r="S36" s="163">
        <f t="shared" si="7"/>
        <v>0.48101709809097021</v>
      </c>
      <c r="T36" s="166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</row>
    <row r="37" spans="1:39" ht="14.25" hidden="1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33.75" hidden="1" customHeight="1" x14ac:dyDescent="0.25">
      <c r="A38" s="4"/>
      <c r="B38" s="167" t="s">
        <v>205</v>
      </c>
      <c r="C38" s="167" t="s">
        <v>206</v>
      </c>
      <c r="D38" s="167"/>
      <c r="E38" s="167" t="s">
        <v>207</v>
      </c>
      <c r="F38" s="167" t="s">
        <v>207</v>
      </c>
      <c r="G38" s="268"/>
      <c r="H38" s="167" t="s">
        <v>208</v>
      </c>
      <c r="I38" s="167" t="s">
        <v>208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52.5" hidden="1" customHeight="1" x14ac:dyDescent="0.25">
      <c r="A39" s="4"/>
      <c r="B39" s="167"/>
      <c r="C39" s="167"/>
      <c r="D39" s="167"/>
      <c r="E39" s="167" t="s">
        <v>209</v>
      </c>
      <c r="F39" s="167" t="s">
        <v>210</v>
      </c>
      <c r="G39" s="269"/>
      <c r="H39" s="167" t="s">
        <v>209</v>
      </c>
      <c r="I39" s="167" t="s">
        <v>210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6.5" hidden="1" customHeight="1" x14ac:dyDescent="0.25">
      <c r="A40" s="4"/>
      <c r="B40" s="168" t="s">
        <v>211</v>
      </c>
      <c r="C40" s="168" t="s">
        <v>212</v>
      </c>
      <c r="D40" s="169" t="s">
        <v>213</v>
      </c>
      <c r="E40" s="168"/>
      <c r="F40" s="168"/>
      <c r="G40" s="170">
        <v>1</v>
      </c>
      <c r="H40" s="171"/>
      <c r="I40" s="171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6.5" hidden="1" customHeight="1" x14ac:dyDescent="0.25">
      <c r="A41" s="4"/>
      <c r="B41" s="172" t="s">
        <v>214</v>
      </c>
      <c r="C41" s="172" t="s">
        <v>214</v>
      </c>
      <c r="D41" s="173">
        <v>0.05</v>
      </c>
      <c r="E41" s="168"/>
      <c r="F41" s="168"/>
      <c r="G41" s="170">
        <v>2</v>
      </c>
      <c r="H41" s="171"/>
      <c r="I41" s="171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30" hidden="1" customHeight="1" x14ac:dyDescent="0.25">
      <c r="A42" s="4"/>
      <c r="B42" s="172" t="s">
        <v>215</v>
      </c>
      <c r="C42" s="172" t="s">
        <v>215</v>
      </c>
      <c r="D42" s="174"/>
      <c r="E42" s="171">
        <f>SUM(D5:I5)</f>
        <v>4151300000</v>
      </c>
      <c r="F42" s="175"/>
      <c r="G42" s="170">
        <v>3</v>
      </c>
      <c r="H42" s="171" t="e">
        <f>E42*1000/#REF!</f>
        <v>#REF!</v>
      </c>
      <c r="I42" s="171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32.25" hidden="1" customHeight="1" x14ac:dyDescent="0.25">
      <c r="A43" s="4"/>
      <c r="B43" s="168" t="s">
        <v>216</v>
      </c>
      <c r="C43" s="168" t="s">
        <v>217</v>
      </c>
      <c r="D43" s="168" t="s">
        <v>218</v>
      </c>
      <c r="E43" s="176"/>
      <c r="F43" s="177">
        <f t="array" ref="F43">NPV(0.05,D5:I5)</f>
        <v>3815238095.2380953</v>
      </c>
      <c r="G43" s="170">
        <v>4</v>
      </c>
      <c r="H43" s="4"/>
      <c r="I43" s="171" t="e">
        <f>F43*1000/#REF!</f>
        <v>#REF!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6.5" hidden="1" customHeight="1" x14ac:dyDescent="0.25">
      <c r="A44" s="4"/>
      <c r="B44" s="168" t="s">
        <v>219</v>
      </c>
      <c r="C44" s="168" t="s">
        <v>220</v>
      </c>
      <c r="D44" s="168"/>
      <c r="E44" s="171" t="e">
        <f>#REF!*-1</f>
        <v>#REF!</v>
      </c>
      <c r="F44" s="175"/>
      <c r="G44" s="170">
        <v>5</v>
      </c>
      <c r="H44" s="171" t="e">
        <f>E44*1000/#REF!</f>
        <v>#REF!</v>
      </c>
      <c r="I44" s="171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6.5" hidden="1" customHeight="1" x14ac:dyDescent="0.25">
      <c r="A45" s="4"/>
      <c r="B45" s="168" t="s">
        <v>221</v>
      </c>
      <c r="C45" s="168" t="s">
        <v>222</v>
      </c>
      <c r="D45" s="168"/>
      <c r="E45" s="176"/>
      <c r="F45" s="177">
        <f t="array" ref="F45">NPV(0.05,D54:S54)</f>
        <v>0</v>
      </c>
      <c r="G45" s="170">
        <v>6</v>
      </c>
      <c r="H45" s="171"/>
      <c r="I45" s="171" t="e">
        <f t="shared" ref="I45:I47" si="8">F45*1000/#REF!</f>
        <v>#REF!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6.5" hidden="1" customHeight="1" x14ac:dyDescent="0.25">
      <c r="B46" s="168" t="s">
        <v>223</v>
      </c>
      <c r="C46" s="168" t="s">
        <v>224</v>
      </c>
      <c r="D46" s="168"/>
      <c r="E46" s="176"/>
      <c r="F46" s="177" t="e">
        <f t="shared" ref="F46:F47" si="9">NPV(0.05,D56:S56)</f>
        <v>#REF!</v>
      </c>
      <c r="G46" s="170">
        <v>7</v>
      </c>
      <c r="H46" s="171"/>
      <c r="I46" s="171" t="e">
        <f t="shared" si="8"/>
        <v>#REF!</v>
      </c>
      <c r="J46" s="4"/>
      <c r="K46" s="4"/>
      <c r="L46" s="4"/>
      <c r="M46" s="4"/>
      <c r="N46" s="4"/>
      <c r="O46" s="4"/>
      <c r="P46" s="4"/>
      <c r="Q46" s="4"/>
      <c r="R46" s="4"/>
      <c r="S46" s="4"/>
    </row>
    <row r="47" spans="1:39" ht="16.5" hidden="1" customHeight="1" x14ac:dyDescent="0.25">
      <c r="B47" s="168" t="s">
        <v>225</v>
      </c>
      <c r="C47" s="168" t="s">
        <v>226</v>
      </c>
      <c r="D47" s="168"/>
      <c r="E47" s="176"/>
      <c r="F47" s="177" t="e">
        <f t="shared" si="9"/>
        <v>#REF!</v>
      </c>
      <c r="G47" s="170">
        <v>8</v>
      </c>
      <c r="H47" s="171"/>
      <c r="I47" s="171" t="e">
        <f t="shared" si="8"/>
        <v>#REF!</v>
      </c>
      <c r="J47" s="4"/>
      <c r="K47" s="4"/>
      <c r="L47" s="4"/>
      <c r="M47" s="4"/>
      <c r="N47" s="4"/>
      <c r="O47" s="4"/>
      <c r="P47" s="4"/>
      <c r="Q47" s="4"/>
      <c r="R47" s="4"/>
      <c r="S47" s="4"/>
    </row>
    <row r="48" spans="1:39" ht="16.5" hidden="1" customHeight="1" x14ac:dyDescent="0.25">
      <c r="B48" s="178" t="s">
        <v>227</v>
      </c>
      <c r="C48" s="178" t="s">
        <v>228</v>
      </c>
      <c r="D48" s="179"/>
      <c r="E48" s="179"/>
      <c r="F48" s="169"/>
      <c r="G48" s="170"/>
      <c r="H48" s="171"/>
      <c r="I48" s="171"/>
      <c r="J48" s="4"/>
      <c r="K48" s="4"/>
      <c r="L48" s="4"/>
      <c r="M48" s="4"/>
      <c r="N48" s="4"/>
      <c r="O48" s="4"/>
      <c r="P48" s="4"/>
      <c r="Q48" s="4"/>
      <c r="R48" s="4"/>
      <c r="S48" s="4"/>
    </row>
    <row r="49" spans="1:39" ht="47.25" hidden="1" customHeight="1" x14ac:dyDescent="0.25">
      <c r="B49" s="168" t="s">
        <v>229</v>
      </c>
      <c r="C49" s="168" t="s">
        <v>230</v>
      </c>
      <c r="D49" s="168" t="s">
        <v>231</v>
      </c>
      <c r="E49" s="176"/>
      <c r="F49" s="177" t="e">
        <f>F46-F47+F45</f>
        <v>#REF!</v>
      </c>
      <c r="G49" s="170">
        <v>9</v>
      </c>
      <c r="H49" s="171"/>
      <c r="I49" s="171" t="e">
        <f t="shared" ref="I49:I50" si="10">F49*1000/#REF!</f>
        <v>#REF!</v>
      </c>
      <c r="J49" s="4"/>
      <c r="K49" s="4"/>
      <c r="L49" s="4"/>
      <c r="M49" s="4"/>
      <c r="N49" s="4"/>
      <c r="O49" s="4"/>
      <c r="P49" s="4"/>
      <c r="Q49" s="4"/>
      <c r="R49" s="4"/>
      <c r="S49" s="4"/>
    </row>
    <row r="50" spans="1:39" ht="31.5" hidden="1" customHeight="1" x14ac:dyDescent="0.25">
      <c r="B50" s="168" t="s">
        <v>232</v>
      </c>
      <c r="C50" s="168" t="s">
        <v>233</v>
      </c>
      <c r="D50" s="168" t="s">
        <v>234</v>
      </c>
      <c r="E50" s="176"/>
      <c r="F50" s="177" t="e">
        <f>F43-F49</f>
        <v>#REF!</v>
      </c>
      <c r="G50" s="170">
        <v>10</v>
      </c>
      <c r="H50" s="171"/>
      <c r="I50" s="171" t="e">
        <f t="shared" si="10"/>
        <v>#REF!</v>
      </c>
      <c r="J50" s="4"/>
      <c r="K50" s="4"/>
      <c r="L50" s="4"/>
      <c r="M50" s="4"/>
      <c r="N50" s="4"/>
      <c r="O50" s="4"/>
      <c r="P50" s="4"/>
      <c r="Q50" s="4"/>
      <c r="R50" s="4"/>
      <c r="S50" s="4"/>
    </row>
    <row r="51" spans="1:39" ht="15.75" hidden="1" customHeight="1" x14ac:dyDescent="0.25">
      <c r="B51" s="168" t="s">
        <v>235</v>
      </c>
      <c r="C51" s="168" t="s">
        <v>236</v>
      </c>
      <c r="D51" s="168" t="s">
        <v>237</v>
      </c>
      <c r="E51" s="169"/>
      <c r="F51" s="180" t="e">
        <f>F50/F43</f>
        <v>#REF!</v>
      </c>
      <c r="G51" s="170">
        <v>11</v>
      </c>
      <c r="H51" s="171"/>
      <c r="I51" s="171"/>
      <c r="J51" s="4"/>
      <c r="K51" s="4"/>
      <c r="L51" s="4"/>
      <c r="M51" s="4"/>
      <c r="N51" s="4"/>
      <c r="O51" s="4"/>
      <c r="P51" s="4"/>
      <c r="Q51" s="4"/>
      <c r="R51" s="4"/>
      <c r="S51" s="4"/>
    </row>
    <row r="52" spans="1:39" ht="15.75" hidden="1" customHeight="1" x14ac:dyDescent="0.25">
      <c r="B52" s="181"/>
      <c r="C52" s="181"/>
      <c r="D52" s="181"/>
      <c r="E52" s="182"/>
      <c r="F52" s="183"/>
      <c r="G52" s="18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</row>
    <row r="53" spans="1:39" ht="15.75" hidden="1" customHeight="1" x14ac:dyDescent="0.25">
      <c r="B53" s="185"/>
      <c r="C53" s="181"/>
      <c r="D53" s="181"/>
      <c r="E53" s="182"/>
      <c r="F53" s="183"/>
      <c r="G53" s="18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</row>
    <row r="54" spans="1:39" ht="14.25" hidden="1" customHeight="1" x14ac:dyDescent="0.25">
      <c r="B54" s="186" t="s">
        <v>238</v>
      </c>
      <c r="C54" s="186" t="s">
        <v>239</v>
      </c>
      <c r="D54" s="140">
        <v>0</v>
      </c>
      <c r="E54" s="140">
        <v>0</v>
      </c>
      <c r="F54" s="140">
        <v>0</v>
      </c>
      <c r="G54" s="140">
        <v>0</v>
      </c>
      <c r="H54" s="140">
        <v>0</v>
      </c>
      <c r="I54" s="140">
        <v>0</v>
      </c>
      <c r="J54" s="140">
        <v>0</v>
      </c>
      <c r="K54" s="140">
        <v>0</v>
      </c>
      <c r="L54" s="140">
        <v>0</v>
      </c>
      <c r="M54" s="140">
        <v>0</v>
      </c>
      <c r="N54" s="140">
        <v>0</v>
      </c>
      <c r="O54" s="140">
        <v>0</v>
      </c>
      <c r="P54" s="140">
        <v>0</v>
      </c>
      <c r="Q54" s="140">
        <v>0</v>
      </c>
      <c r="R54" s="140">
        <v>0</v>
      </c>
      <c r="S54" s="140">
        <v>0</v>
      </c>
    </row>
    <row r="55" spans="1:39" ht="14.25" hidden="1" customHeight="1" x14ac:dyDescent="0.25">
      <c r="B55" s="186" t="s">
        <v>240</v>
      </c>
      <c r="C55" s="186" t="s">
        <v>241</v>
      </c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</row>
    <row r="56" spans="1:39" ht="14.25" hidden="1" customHeight="1" x14ac:dyDescent="0.25">
      <c r="A56" s="111"/>
      <c r="B56" s="187" t="s">
        <v>242</v>
      </c>
      <c r="C56" s="187" t="s">
        <v>243</v>
      </c>
      <c r="D56" s="188" t="e">
        <f t="shared" ref="D56:I56" si="11">(#REF!-#REF!)-(#REF!-#REF!)</f>
        <v>#REF!</v>
      </c>
      <c r="E56" s="188" t="e">
        <f t="shared" si="11"/>
        <v>#REF!</v>
      </c>
      <c r="F56" s="188" t="e">
        <f t="shared" si="11"/>
        <v>#REF!</v>
      </c>
      <c r="G56" s="188" t="e">
        <f t="shared" si="11"/>
        <v>#REF!</v>
      </c>
      <c r="H56" s="188" t="e">
        <f t="shared" si="11"/>
        <v>#REF!</v>
      </c>
      <c r="I56" s="188" t="e">
        <f t="shared" si="11"/>
        <v>#REF!</v>
      </c>
      <c r="J56" s="188" t="e">
        <f t="shared" ref="J56:S56" si="12">(#REF!)-(#REF!)</f>
        <v>#REF!</v>
      </c>
      <c r="K56" s="188" t="e">
        <f t="shared" si="12"/>
        <v>#REF!</v>
      </c>
      <c r="L56" s="188" t="e">
        <f t="shared" si="12"/>
        <v>#REF!</v>
      </c>
      <c r="M56" s="188" t="e">
        <f t="shared" si="12"/>
        <v>#REF!</v>
      </c>
      <c r="N56" s="188" t="e">
        <f t="shared" si="12"/>
        <v>#REF!</v>
      </c>
      <c r="O56" s="188" t="e">
        <f t="shared" si="12"/>
        <v>#REF!</v>
      </c>
      <c r="P56" s="188" t="e">
        <f t="shared" si="12"/>
        <v>#REF!</v>
      </c>
      <c r="Q56" s="188" t="e">
        <f t="shared" si="12"/>
        <v>#REF!</v>
      </c>
      <c r="R56" s="188" t="e">
        <f t="shared" si="12"/>
        <v>#REF!</v>
      </c>
      <c r="S56" s="188" t="e">
        <f t="shared" si="12"/>
        <v>#REF!</v>
      </c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</row>
    <row r="57" spans="1:39" ht="14.25" hidden="1" customHeight="1" x14ac:dyDescent="0.25">
      <c r="A57" s="4"/>
      <c r="B57" s="137" t="s">
        <v>244</v>
      </c>
      <c r="C57" s="137" t="s">
        <v>245</v>
      </c>
      <c r="D57" s="133" t="e">
        <f t="shared" ref="D57:S57" si="13">(#REF!)-(#REF!)</f>
        <v>#REF!</v>
      </c>
      <c r="E57" s="133" t="e">
        <f t="shared" si="13"/>
        <v>#REF!</v>
      </c>
      <c r="F57" s="133" t="e">
        <f t="shared" si="13"/>
        <v>#REF!</v>
      </c>
      <c r="G57" s="133" t="e">
        <f t="shared" si="13"/>
        <v>#REF!</v>
      </c>
      <c r="H57" s="133" t="e">
        <f t="shared" si="13"/>
        <v>#REF!</v>
      </c>
      <c r="I57" s="133" t="e">
        <f t="shared" si="13"/>
        <v>#REF!</v>
      </c>
      <c r="J57" s="133" t="e">
        <f t="shared" si="13"/>
        <v>#REF!</v>
      </c>
      <c r="K57" s="133" t="e">
        <f t="shared" si="13"/>
        <v>#REF!</v>
      </c>
      <c r="L57" s="133" t="e">
        <f t="shared" si="13"/>
        <v>#REF!</v>
      </c>
      <c r="M57" s="133" t="e">
        <f t="shared" si="13"/>
        <v>#REF!</v>
      </c>
      <c r="N57" s="133" t="e">
        <f t="shared" si="13"/>
        <v>#REF!</v>
      </c>
      <c r="O57" s="133" t="e">
        <f t="shared" si="13"/>
        <v>#REF!</v>
      </c>
      <c r="P57" s="133" t="e">
        <f t="shared" si="13"/>
        <v>#REF!</v>
      </c>
      <c r="Q57" s="133" t="e">
        <f t="shared" si="13"/>
        <v>#REF!</v>
      </c>
      <c r="R57" s="133" t="e">
        <f t="shared" si="13"/>
        <v>#REF!</v>
      </c>
      <c r="S57" s="133" t="e">
        <f t="shared" si="13"/>
        <v>#REF!</v>
      </c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4.2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</row>
    <row r="59" spans="1:39" ht="14.25" customHeight="1" x14ac:dyDescent="0.2"/>
    <row r="60" spans="1:39" ht="14.25" customHeight="1" x14ac:dyDescent="0.2"/>
    <row r="61" spans="1:39" ht="14.25" customHeight="1" x14ac:dyDescent="0.2"/>
    <row r="62" spans="1:39" ht="14.25" customHeight="1" x14ac:dyDescent="0.2"/>
    <row r="63" spans="1:39" ht="14.25" customHeight="1" x14ac:dyDescent="0.2"/>
    <row r="64" spans="1:39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1">
    <mergeCell ref="G38:G39"/>
  </mergeCells>
  <hyperlinks>
    <hyperlink ref="B41" location="Google_Sheet_Link_1907648855" display="_ftn1" xr:uid="{00000000-0004-0000-0500-000000000000}"/>
    <hyperlink ref="C41" location="Google_Sheet_Link_1969876569" display="_ftn1" xr:uid="{00000000-0004-0000-0500-000001000000}"/>
    <hyperlink ref="B42" location="Google_Sheet_Link_2142402086" display="_ftn2" xr:uid="{00000000-0004-0000-0500-000002000000}"/>
    <hyperlink ref="C42" location="Google_Sheet_Link_113708176" display="_ftn2" xr:uid="{00000000-0004-0000-0500-000003000000}"/>
  </hyperlinks>
  <pageMargins left="0.70866141732283472" right="0.70866141732283472" top="0.74803149606299213" bottom="0.74803149606299213" header="0" footer="0"/>
  <pageSetup paperSize="8" scale="41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2.625" defaultRowHeight="15" customHeight="1" x14ac:dyDescent="0.2"/>
  <cols>
    <col min="1" max="1" width="38.875" customWidth="1"/>
    <col min="2" max="4" width="7.875" customWidth="1"/>
    <col min="5" max="5" width="6.5" customWidth="1"/>
    <col min="6" max="26" width="5" customWidth="1"/>
  </cols>
  <sheetData>
    <row r="1" spans="1:26" ht="45" x14ac:dyDescent="0.2">
      <c r="A1" s="5" t="s">
        <v>246</v>
      </c>
      <c r="B1" s="189" t="s">
        <v>247</v>
      </c>
      <c r="C1" s="189" t="s">
        <v>248</v>
      </c>
      <c r="D1" s="189" t="s">
        <v>249</v>
      </c>
      <c r="E1" s="190" t="s">
        <v>250</v>
      </c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</row>
    <row r="2" spans="1:26" ht="14.25" customHeight="1" x14ac:dyDescent="0.2">
      <c r="A2" s="95" t="s">
        <v>5</v>
      </c>
      <c r="B2" s="192" t="s">
        <v>251</v>
      </c>
      <c r="C2" s="192" t="s">
        <v>251</v>
      </c>
      <c r="D2" s="193" t="s">
        <v>252</v>
      </c>
      <c r="E2" s="194" t="s">
        <v>253</v>
      </c>
    </row>
    <row r="3" spans="1:26" ht="14.25" customHeight="1" x14ac:dyDescent="0.2">
      <c r="A3" s="95" t="s">
        <v>10</v>
      </c>
      <c r="B3" s="192" t="s">
        <v>251</v>
      </c>
      <c r="C3" s="192" t="s">
        <v>251</v>
      </c>
      <c r="D3" s="193" t="s">
        <v>252</v>
      </c>
      <c r="E3" s="194" t="s">
        <v>252</v>
      </c>
    </row>
    <row r="4" spans="1:26" ht="14.25" customHeight="1" x14ac:dyDescent="0.2">
      <c r="A4" s="95" t="s">
        <v>13</v>
      </c>
      <c r="B4" s="192" t="s">
        <v>251</v>
      </c>
      <c r="C4" s="192" t="s">
        <v>251</v>
      </c>
      <c r="D4" s="192" t="s">
        <v>251</v>
      </c>
      <c r="E4" s="195" t="s">
        <v>251</v>
      </c>
    </row>
    <row r="5" spans="1:26" ht="14.25" customHeight="1" x14ac:dyDescent="0.2">
      <c r="A5" s="95" t="s">
        <v>14</v>
      </c>
      <c r="B5" s="192" t="s">
        <v>251</v>
      </c>
      <c r="C5" s="192" t="s">
        <v>251</v>
      </c>
      <c r="D5" s="192" t="s">
        <v>251</v>
      </c>
      <c r="E5" s="195" t="s">
        <v>251</v>
      </c>
    </row>
    <row r="6" spans="1:26" ht="14.25" customHeight="1" x14ac:dyDescent="0.2">
      <c r="A6" s="95" t="s">
        <v>15</v>
      </c>
      <c r="B6" s="193" t="s">
        <v>252</v>
      </c>
      <c r="C6" s="192" t="s">
        <v>251</v>
      </c>
      <c r="D6" s="192" t="s">
        <v>251</v>
      </c>
      <c r="E6" s="194" t="s">
        <v>252</v>
      </c>
    </row>
    <row r="7" spans="1:26" ht="14.25" customHeight="1" x14ac:dyDescent="0.2">
      <c r="A7" s="98" t="s">
        <v>16</v>
      </c>
      <c r="B7" s="196" t="s">
        <v>251</v>
      </c>
      <c r="C7" s="196" t="s">
        <v>251</v>
      </c>
      <c r="D7" s="196" t="s">
        <v>251</v>
      </c>
      <c r="E7" s="197" t="s">
        <v>253</v>
      </c>
    </row>
    <row r="8" spans="1:26" ht="14.25" customHeight="1" x14ac:dyDescent="0.2"/>
    <row r="9" spans="1:26" ht="14.25" customHeight="1" x14ac:dyDescent="0.2"/>
    <row r="10" spans="1:26" ht="14.25" customHeight="1" x14ac:dyDescent="0.2"/>
    <row r="11" spans="1:26" ht="14.25" customHeight="1" x14ac:dyDescent="0.2"/>
    <row r="12" spans="1:26" ht="14.25" customHeight="1" x14ac:dyDescent="0.2"/>
    <row r="13" spans="1:26" ht="14.25" customHeight="1" x14ac:dyDescent="0.2"/>
    <row r="14" spans="1:26" ht="14.25" customHeight="1" x14ac:dyDescent="0.2"/>
    <row r="15" spans="1:26" ht="14.25" customHeight="1" x14ac:dyDescent="0.2"/>
    <row r="16" spans="1:26" ht="14.25" customHeight="1" x14ac:dyDescent="0.2"/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000"/>
  <sheetViews>
    <sheetView workbookViewId="0"/>
  </sheetViews>
  <sheetFormatPr defaultColWidth="12.625" defaultRowHeight="15" customHeight="1" x14ac:dyDescent="0.2"/>
  <cols>
    <col min="1" max="1" width="35.125" customWidth="1"/>
    <col min="2" max="2" width="5.875" customWidth="1"/>
    <col min="3" max="3" width="8.75" customWidth="1"/>
    <col min="4" max="26" width="5.875" customWidth="1"/>
  </cols>
  <sheetData>
    <row r="1" spans="1:3" ht="14.25" customHeight="1" x14ac:dyDescent="0.2">
      <c r="A1" s="198" t="s">
        <v>254</v>
      </c>
      <c r="B1" s="199" t="s">
        <v>255</v>
      </c>
      <c r="C1" s="199">
        <v>1000</v>
      </c>
    </row>
    <row r="2" spans="1:3" ht="14.25" customHeight="1" x14ac:dyDescent="0.2">
      <c r="A2" s="198" t="s">
        <v>256</v>
      </c>
      <c r="B2" s="200">
        <v>2560</v>
      </c>
      <c r="C2" s="200">
        <v>2560</v>
      </c>
    </row>
    <row r="3" spans="1:3" ht="14.25" customHeight="1" x14ac:dyDescent="0.2">
      <c r="A3" s="201" t="s">
        <v>257</v>
      </c>
      <c r="B3" s="200">
        <v>1000</v>
      </c>
      <c r="C3" s="200">
        <v>1000</v>
      </c>
    </row>
    <row r="4" spans="1:3" ht="14.25" customHeight="1" x14ac:dyDescent="0.2">
      <c r="A4" s="202" t="s">
        <v>258</v>
      </c>
      <c r="B4" s="203">
        <v>1980</v>
      </c>
      <c r="C4" s="203">
        <v>1980</v>
      </c>
    </row>
    <row r="5" spans="1:3" ht="14.25" customHeight="1" x14ac:dyDescent="0.2">
      <c r="A5" s="202" t="s">
        <v>259</v>
      </c>
      <c r="B5" s="200">
        <v>500</v>
      </c>
      <c r="C5" s="200">
        <v>500</v>
      </c>
    </row>
    <row r="6" spans="1:3" ht="14.25" customHeight="1" x14ac:dyDescent="0.2">
      <c r="A6" s="204" t="s">
        <v>260</v>
      </c>
      <c r="B6" s="200">
        <v>360</v>
      </c>
      <c r="C6" s="200">
        <v>360</v>
      </c>
    </row>
    <row r="7" spans="1:3" ht="14.25" customHeight="1" x14ac:dyDescent="0.25">
      <c r="A7" s="205" t="s">
        <v>261</v>
      </c>
      <c r="B7" s="203">
        <v>560</v>
      </c>
      <c r="C7" s="203">
        <v>560</v>
      </c>
    </row>
    <row r="8" spans="1:3" ht="14.25" customHeight="1" x14ac:dyDescent="0.2">
      <c r="A8" s="206" t="s">
        <v>262</v>
      </c>
      <c r="B8" s="207">
        <v>4500</v>
      </c>
      <c r="C8" s="207">
        <v>4500</v>
      </c>
    </row>
    <row r="9" spans="1:3" ht="14.25" customHeight="1" x14ac:dyDescent="0.2">
      <c r="A9" s="201" t="s">
        <v>263</v>
      </c>
      <c r="B9" s="208">
        <v>860</v>
      </c>
      <c r="C9" s="208">
        <v>860</v>
      </c>
    </row>
    <row r="10" spans="1:3" ht="14.25" customHeight="1" x14ac:dyDescent="0.2">
      <c r="A10" s="201" t="s">
        <v>264</v>
      </c>
      <c r="B10" s="209">
        <v>890</v>
      </c>
      <c r="C10" s="209">
        <v>890</v>
      </c>
    </row>
    <row r="11" spans="1:3" ht="14.25" customHeight="1" x14ac:dyDescent="0.25">
      <c r="A11" s="205" t="s">
        <v>265</v>
      </c>
      <c r="B11" s="210">
        <v>1340</v>
      </c>
      <c r="C11" s="210">
        <v>1340</v>
      </c>
    </row>
    <row r="12" spans="1:3" ht="14.25" customHeight="1" x14ac:dyDescent="0.2">
      <c r="A12" s="198" t="s">
        <v>266</v>
      </c>
      <c r="B12" s="209">
        <v>760</v>
      </c>
      <c r="C12" s="209">
        <v>760</v>
      </c>
    </row>
    <row r="13" spans="1:3" ht="14.25" customHeight="1" x14ac:dyDescent="0.25">
      <c r="A13" s="211" t="s">
        <v>267</v>
      </c>
      <c r="B13" s="212">
        <v>5010</v>
      </c>
      <c r="C13" s="212">
        <v>5010</v>
      </c>
    </row>
    <row r="14" spans="1:3" ht="14.25" customHeight="1" x14ac:dyDescent="0.2">
      <c r="A14" s="198" t="s">
        <v>268</v>
      </c>
      <c r="B14" s="209">
        <v>2000</v>
      </c>
      <c r="C14" s="209">
        <v>2000</v>
      </c>
    </row>
    <row r="15" spans="1:3" ht="14.25" customHeight="1" x14ac:dyDescent="0.2">
      <c r="A15" s="201" t="s">
        <v>269</v>
      </c>
      <c r="B15" s="208">
        <v>1150</v>
      </c>
      <c r="C15" s="208">
        <v>1150</v>
      </c>
    </row>
    <row r="16" spans="1:3" ht="14.25" customHeight="1" x14ac:dyDescent="0.25">
      <c r="A16" s="211" t="s">
        <v>270</v>
      </c>
      <c r="B16" s="212">
        <v>1960</v>
      </c>
      <c r="C16" s="212">
        <v>1960</v>
      </c>
    </row>
    <row r="17" spans="1:3" ht="14.25" customHeight="1" x14ac:dyDescent="0.25">
      <c r="A17" s="205" t="s">
        <v>271</v>
      </c>
      <c r="B17" s="210">
        <v>1800</v>
      </c>
      <c r="C17" s="210">
        <v>1800</v>
      </c>
    </row>
    <row r="18" spans="1:3" ht="14.25" customHeight="1" x14ac:dyDescent="0.2">
      <c r="A18" s="201" t="s">
        <v>272</v>
      </c>
      <c r="B18" s="208" t="s">
        <v>273</v>
      </c>
      <c r="C18" s="208">
        <v>480</v>
      </c>
    </row>
    <row r="19" spans="1:3" ht="14.25" customHeight="1" x14ac:dyDescent="0.25">
      <c r="A19" s="205" t="s">
        <v>274</v>
      </c>
      <c r="B19" s="210">
        <v>840</v>
      </c>
      <c r="C19" s="210">
        <v>840</v>
      </c>
    </row>
    <row r="20" spans="1:3" ht="14.25" customHeight="1" x14ac:dyDescent="0.2">
      <c r="A20" s="213" t="s">
        <v>275</v>
      </c>
      <c r="B20" s="208" t="s">
        <v>276</v>
      </c>
      <c r="C20" s="208">
        <v>900</v>
      </c>
    </row>
    <row r="21" spans="1:3" ht="14.25" customHeight="1" x14ac:dyDescent="0.2">
      <c r="A21" s="214" t="s">
        <v>277</v>
      </c>
      <c r="B21" s="208">
        <v>4740</v>
      </c>
      <c r="C21" s="208">
        <v>4740</v>
      </c>
    </row>
    <row r="22" spans="1:3" ht="14.25" customHeight="1" x14ac:dyDescent="0.25">
      <c r="A22" s="215" t="s">
        <v>278</v>
      </c>
      <c r="B22" s="212">
        <v>560</v>
      </c>
      <c r="C22" s="212">
        <v>560</v>
      </c>
    </row>
    <row r="23" spans="1:3" ht="14.25" customHeight="1" x14ac:dyDescent="0.2">
      <c r="A23" s="198" t="s">
        <v>279</v>
      </c>
      <c r="B23" s="209">
        <v>1220</v>
      </c>
      <c r="C23" s="209">
        <v>1220</v>
      </c>
    </row>
    <row r="24" spans="1:3" ht="14.25" customHeight="1" x14ac:dyDescent="0.25">
      <c r="A24" s="211" t="s">
        <v>280</v>
      </c>
      <c r="B24" s="212">
        <v>1150</v>
      </c>
      <c r="C24" s="212">
        <v>1150</v>
      </c>
    </row>
    <row r="25" spans="1:3" ht="14.25" customHeight="1" x14ac:dyDescent="0.2">
      <c r="A25" s="201" t="s">
        <v>281</v>
      </c>
      <c r="B25" s="208">
        <v>625</v>
      </c>
      <c r="C25" s="208">
        <v>625</v>
      </c>
    </row>
    <row r="26" spans="1:3" ht="14.25" customHeight="1" x14ac:dyDescent="0.2">
      <c r="A26" s="201" t="s">
        <v>282</v>
      </c>
      <c r="B26" s="208">
        <v>600</v>
      </c>
      <c r="C26" s="208">
        <v>600</v>
      </c>
    </row>
    <row r="27" spans="1:3" ht="14.25" customHeight="1" x14ac:dyDescent="0.25">
      <c r="A27" s="205" t="s">
        <v>283</v>
      </c>
      <c r="B27" s="210">
        <v>1100</v>
      </c>
      <c r="C27" s="210">
        <v>1100</v>
      </c>
    </row>
    <row r="28" spans="1:3" ht="14.25" customHeight="1" x14ac:dyDescent="0.2">
      <c r="A28" s="201" t="s">
        <v>284</v>
      </c>
      <c r="B28" s="208" t="s">
        <v>285</v>
      </c>
      <c r="C28" s="208">
        <v>260</v>
      </c>
    </row>
    <row r="29" spans="1:3" ht="14.25" customHeight="1" x14ac:dyDescent="0.2">
      <c r="A29" s="201" t="s">
        <v>286</v>
      </c>
      <c r="B29" s="208" t="s">
        <v>287</v>
      </c>
      <c r="C29" s="208">
        <v>960</v>
      </c>
    </row>
    <row r="30" spans="1:3" ht="14.25" customHeight="1" x14ac:dyDescent="0.2">
      <c r="A30" s="216" t="s">
        <v>288</v>
      </c>
      <c r="B30" s="209">
        <v>1000</v>
      </c>
      <c r="C30" s="209">
        <v>1000</v>
      </c>
    </row>
    <row r="31" spans="1:3" ht="14.25" customHeight="1" x14ac:dyDescent="0.25">
      <c r="A31" s="217" t="s">
        <v>289</v>
      </c>
      <c r="B31" s="210">
        <v>1175</v>
      </c>
      <c r="C31" s="210">
        <v>1175</v>
      </c>
    </row>
    <row r="32" spans="1:3" ht="14.25" customHeight="1" x14ac:dyDescent="0.2">
      <c r="A32" s="201" t="s">
        <v>290</v>
      </c>
      <c r="B32" s="208">
        <v>685</v>
      </c>
      <c r="C32" s="208">
        <v>685</v>
      </c>
    </row>
    <row r="33" spans="1:3" ht="14.25" customHeight="1" x14ac:dyDescent="0.25">
      <c r="A33" s="211" t="s">
        <v>291</v>
      </c>
      <c r="B33" s="212">
        <v>3813</v>
      </c>
      <c r="C33" s="212">
        <v>3813</v>
      </c>
    </row>
    <row r="34" spans="1:3" ht="14.25" customHeight="1" x14ac:dyDescent="0.2">
      <c r="A34" s="206" t="s">
        <v>292</v>
      </c>
      <c r="B34" s="218">
        <v>1849</v>
      </c>
      <c r="C34" s="218">
        <v>1849</v>
      </c>
    </row>
    <row r="35" spans="1:3" ht="14.25" customHeight="1" x14ac:dyDescent="0.2">
      <c r="A35" s="198" t="s">
        <v>293</v>
      </c>
      <c r="B35" s="209" t="s">
        <v>294</v>
      </c>
      <c r="C35" s="209">
        <v>500</v>
      </c>
    </row>
    <row r="36" spans="1:3" ht="14.25" customHeight="1" x14ac:dyDescent="0.2">
      <c r="A36" s="198" t="s">
        <v>295</v>
      </c>
      <c r="B36" s="209" t="s">
        <v>296</v>
      </c>
      <c r="C36" s="209">
        <v>850</v>
      </c>
    </row>
    <row r="37" spans="1:3" ht="14.25" customHeight="1" x14ac:dyDescent="0.25">
      <c r="A37" s="211" t="s">
        <v>297</v>
      </c>
      <c r="B37" s="212">
        <v>1150</v>
      </c>
      <c r="C37" s="212">
        <v>1150</v>
      </c>
    </row>
    <row r="38" spans="1:3" ht="14.25" customHeight="1" x14ac:dyDescent="0.25">
      <c r="A38" s="205" t="s">
        <v>298</v>
      </c>
      <c r="B38" s="209">
        <v>850</v>
      </c>
      <c r="C38" s="209">
        <v>850</v>
      </c>
    </row>
    <row r="39" spans="1:3" ht="14.25" customHeight="1" x14ac:dyDescent="0.25">
      <c r="A39" s="206" t="s">
        <v>299</v>
      </c>
      <c r="B39" s="212">
        <v>2900</v>
      </c>
      <c r="C39" s="212">
        <v>2900</v>
      </c>
    </row>
    <row r="40" spans="1:3" ht="14.25" customHeight="1" x14ac:dyDescent="0.25">
      <c r="A40" s="211" t="s">
        <v>300</v>
      </c>
      <c r="B40" s="209">
        <v>300</v>
      </c>
      <c r="C40" s="209">
        <v>300</v>
      </c>
    </row>
    <row r="41" spans="1:3" ht="14.25" customHeight="1" x14ac:dyDescent="0.25">
      <c r="A41" s="205" t="s">
        <v>301</v>
      </c>
      <c r="B41" s="219" t="s">
        <v>302</v>
      </c>
      <c r="C41" s="219">
        <v>870</v>
      </c>
    </row>
    <row r="42" spans="1:3" ht="14.25" customHeight="1" x14ac:dyDescent="0.2">
      <c r="A42" s="201" t="s">
        <v>303</v>
      </c>
      <c r="B42" s="208">
        <v>900</v>
      </c>
      <c r="C42" s="208">
        <v>900</v>
      </c>
    </row>
    <row r="43" spans="1:3" ht="14.25" customHeight="1" x14ac:dyDescent="0.2">
      <c r="A43" s="201" t="s">
        <v>304</v>
      </c>
      <c r="B43" s="208">
        <v>410</v>
      </c>
      <c r="C43" s="208">
        <v>410</v>
      </c>
    </row>
    <row r="44" spans="1:3" ht="14.25" customHeight="1" x14ac:dyDescent="0.25">
      <c r="A44" s="211" t="s">
        <v>305</v>
      </c>
      <c r="B44" s="212" t="s">
        <v>306</v>
      </c>
      <c r="C44" s="212">
        <v>560</v>
      </c>
    </row>
    <row r="45" spans="1:3" ht="14.25" customHeight="1" x14ac:dyDescent="0.2">
      <c r="A45" s="201" t="s">
        <v>307</v>
      </c>
      <c r="B45" s="208" t="s">
        <v>308</v>
      </c>
      <c r="C45" s="208">
        <v>350</v>
      </c>
    </row>
    <row r="46" spans="1:3" ht="14.25" customHeight="1" x14ac:dyDescent="0.25">
      <c r="A46" s="211" t="s">
        <v>309</v>
      </c>
      <c r="B46" s="212" t="s">
        <v>310</v>
      </c>
      <c r="C46" s="212">
        <v>700</v>
      </c>
    </row>
    <row r="47" spans="1:3" ht="14.25" customHeight="1" x14ac:dyDescent="0.2">
      <c r="A47" s="220" t="s">
        <v>311</v>
      </c>
      <c r="B47" s="208">
        <v>1320</v>
      </c>
      <c r="C47" s="208">
        <v>1320</v>
      </c>
    </row>
    <row r="48" spans="1:3" ht="14.25" customHeight="1" x14ac:dyDescent="0.2">
      <c r="A48" s="221" t="s">
        <v>312</v>
      </c>
      <c r="B48" s="208" t="s">
        <v>313</v>
      </c>
      <c r="C48" s="208">
        <v>980</v>
      </c>
    </row>
    <row r="49" spans="1:3" ht="14.25" customHeight="1" x14ac:dyDescent="0.2">
      <c r="A49" s="222" t="s">
        <v>314</v>
      </c>
      <c r="B49" s="209">
        <v>6200</v>
      </c>
      <c r="C49" s="209">
        <v>6200</v>
      </c>
    </row>
    <row r="50" spans="1:3" ht="14.25" customHeight="1" x14ac:dyDescent="0.2">
      <c r="A50" s="201" t="s">
        <v>315</v>
      </c>
      <c r="B50" s="208">
        <v>770</v>
      </c>
      <c r="C50" s="208">
        <v>770</v>
      </c>
    </row>
    <row r="51" spans="1:3" ht="14.25" customHeight="1" x14ac:dyDescent="0.25">
      <c r="A51" s="205" t="s">
        <v>316</v>
      </c>
      <c r="B51" s="210">
        <v>400</v>
      </c>
      <c r="C51" s="210">
        <v>400</v>
      </c>
    </row>
    <row r="52" spans="1:3" ht="14.25" customHeight="1" x14ac:dyDescent="0.25">
      <c r="A52" s="223" t="s">
        <v>317</v>
      </c>
      <c r="B52" s="212">
        <v>175</v>
      </c>
      <c r="C52" s="212">
        <v>175</v>
      </c>
    </row>
    <row r="53" spans="1:3" ht="14.25" customHeight="1" x14ac:dyDescent="0.2">
      <c r="A53" s="198" t="s">
        <v>318</v>
      </c>
      <c r="B53" s="209" t="s">
        <v>319</v>
      </c>
      <c r="C53" s="209">
        <v>890</v>
      </c>
    </row>
    <row r="54" spans="1:3" ht="14.25" customHeight="1" x14ac:dyDescent="0.25">
      <c r="A54" s="128" t="s">
        <v>320</v>
      </c>
      <c r="B54" s="212">
        <v>175</v>
      </c>
      <c r="C54" s="212">
        <v>175</v>
      </c>
    </row>
    <row r="55" spans="1:3" ht="14.25" customHeight="1" x14ac:dyDescent="0.2">
      <c r="A55" s="198" t="s">
        <v>321</v>
      </c>
      <c r="B55" s="209" t="s">
        <v>322</v>
      </c>
      <c r="C55" s="209">
        <v>730</v>
      </c>
    </row>
    <row r="56" spans="1:3" ht="14.25" customHeight="1" x14ac:dyDescent="0.25">
      <c r="A56" s="211" t="s">
        <v>323</v>
      </c>
      <c r="B56" s="208">
        <v>1765</v>
      </c>
      <c r="C56" s="208">
        <v>1765</v>
      </c>
    </row>
    <row r="57" spans="1:3" ht="14.25" customHeight="1" x14ac:dyDescent="0.25">
      <c r="A57" s="206" t="s">
        <v>324</v>
      </c>
      <c r="B57" s="212">
        <v>800</v>
      </c>
      <c r="C57" s="212">
        <v>800</v>
      </c>
    </row>
    <row r="58" spans="1:3" ht="14.25" customHeight="1" x14ac:dyDescent="0.2">
      <c r="A58" s="198" t="s">
        <v>325</v>
      </c>
      <c r="B58" s="209">
        <v>80</v>
      </c>
      <c r="C58" s="209">
        <v>80</v>
      </c>
    </row>
    <row r="59" spans="1:3" ht="14.25" customHeight="1" x14ac:dyDescent="0.2">
      <c r="A59" s="201" t="s">
        <v>326</v>
      </c>
      <c r="B59" s="208">
        <v>600</v>
      </c>
      <c r="C59" s="208">
        <v>600</v>
      </c>
    </row>
    <row r="60" spans="1:3" ht="14.25" customHeight="1" x14ac:dyDescent="0.2">
      <c r="A60" s="201" t="s">
        <v>327</v>
      </c>
      <c r="B60" s="208">
        <v>760</v>
      </c>
      <c r="C60" s="208">
        <v>760</v>
      </c>
    </row>
    <row r="61" spans="1:3" ht="14.25" customHeight="1" x14ac:dyDescent="0.25">
      <c r="A61" s="211" t="s">
        <v>328</v>
      </c>
      <c r="B61" s="212">
        <v>120</v>
      </c>
      <c r="C61" s="212">
        <v>120</v>
      </c>
    </row>
    <row r="62" spans="1:3" ht="14.25" customHeight="1" x14ac:dyDescent="0.25">
      <c r="A62" s="211" t="s">
        <v>329</v>
      </c>
      <c r="B62" s="212">
        <v>1420</v>
      </c>
      <c r="C62" s="212">
        <v>1420</v>
      </c>
    </row>
    <row r="63" spans="1:3" ht="14.25" customHeight="1" x14ac:dyDescent="0.2">
      <c r="A63" s="201" t="s">
        <v>330</v>
      </c>
      <c r="B63" s="208">
        <v>1100</v>
      </c>
      <c r="C63" s="208">
        <v>1100</v>
      </c>
    </row>
    <row r="64" spans="1:3" ht="14.25" customHeight="1" x14ac:dyDescent="0.2">
      <c r="A64" s="201" t="s">
        <v>331</v>
      </c>
      <c r="B64" s="208">
        <v>2600</v>
      </c>
      <c r="C64" s="208">
        <v>2600</v>
      </c>
    </row>
    <row r="65" spans="1:3" ht="14.25" customHeight="1" x14ac:dyDescent="0.2">
      <c r="A65" s="201" t="s">
        <v>332</v>
      </c>
      <c r="B65" s="208">
        <v>2100</v>
      </c>
      <c r="C65" s="208">
        <v>2100</v>
      </c>
    </row>
    <row r="66" spans="1:3" ht="14.25" customHeight="1" x14ac:dyDescent="0.25">
      <c r="A66" s="211" t="s">
        <v>333</v>
      </c>
      <c r="B66" s="208">
        <v>4300</v>
      </c>
      <c r="C66" s="208">
        <v>4300</v>
      </c>
    </row>
    <row r="67" spans="1:3" ht="14.25" customHeight="1" x14ac:dyDescent="0.25">
      <c r="A67" s="4" t="s">
        <v>334</v>
      </c>
      <c r="B67" s="212">
        <v>1850</v>
      </c>
      <c r="C67" s="212">
        <v>1850</v>
      </c>
    </row>
    <row r="68" spans="1:3" ht="14.25" customHeight="1" x14ac:dyDescent="0.2">
      <c r="A68" s="198" t="s">
        <v>335</v>
      </c>
      <c r="B68" s="209">
        <v>70</v>
      </c>
      <c r="C68" s="209">
        <v>70</v>
      </c>
    </row>
    <row r="69" spans="1:3" ht="14.25" customHeight="1" x14ac:dyDescent="0.2">
      <c r="A69" s="201" t="s">
        <v>336</v>
      </c>
      <c r="B69" s="208">
        <v>550</v>
      </c>
      <c r="C69" s="208">
        <v>550</v>
      </c>
    </row>
    <row r="70" spans="1:3" ht="14.25" customHeight="1" x14ac:dyDescent="0.25">
      <c r="A70" s="211" t="s">
        <v>337</v>
      </c>
      <c r="B70" s="212">
        <v>240</v>
      </c>
      <c r="C70" s="212">
        <v>240</v>
      </c>
    </row>
    <row r="71" spans="1:3" ht="14.25" customHeight="1" x14ac:dyDescent="0.2">
      <c r="A71" s="198" t="s">
        <v>338</v>
      </c>
      <c r="B71" s="209">
        <v>580</v>
      </c>
      <c r="C71" s="209">
        <v>580</v>
      </c>
    </row>
    <row r="72" spans="1:3" ht="14.25" customHeight="1" x14ac:dyDescent="0.2">
      <c r="A72" s="201" t="s">
        <v>339</v>
      </c>
      <c r="B72" s="208">
        <v>450</v>
      </c>
      <c r="C72" s="208">
        <v>450</v>
      </c>
    </row>
    <row r="73" spans="1:3" ht="14.25" customHeight="1" x14ac:dyDescent="0.2">
      <c r="A73" s="201" t="s">
        <v>340</v>
      </c>
      <c r="B73" s="208">
        <v>990</v>
      </c>
      <c r="C73" s="208">
        <v>990</v>
      </c>
    </row>
    <row r="74" spans="1:3" ht="14.25" customHeight="1" x14ac:dyDescent="0.25">
      <c r="A74" s="211" t="s">
        <v>341</v>
      </c>
      <c r="B74" s="212">
        <v>800</v>
      </c>
      <c r="C74" s="212">
        <v>800</v>
      </c>
    </row>
    <row r="75" spans="1:3" ht="14.25" customHeight="1" x14ac:dyDescent="0.2">
      <c r="A75" s="198" t="s">
        <v>342</v>
      </c>
      <c r="B75" s="209">
        <v>1350</v>
      </c>
      <c r="C75" s="209">
        <v>1350</v>
      </c>
    </row>
    <row r="76" spans="1:3" ht="14.25" customHeight="1" x14ac:dyDescent="0.2">
      <c r="A76" s="201" t="s">
        <v>343</v>
      </c>
      <c r="B76" s="208" t="s">
        <v>344</v>
      </c>
      <c r="C76" s="208">
        <v>1335</v>
      </c>
    </row>
    <row r="77" spans="1:3" ht="14.25" customHeight="1" x14ac:dyDescent="0.2">
      <c r="A77" s="201" t="s">
        <v>345</v>
      </c>
      <c r="B77" s="208" t="s">
        <v>346</v>
      </c>
      <c r="C77" s="208">
        <v>1225</v>
      </c>
    </row>
    <row r="78" spans="1:3" ht="14.25" customHeight="1" x14ac:dyDescent="0.2">
      <c r="A78" s="198" t="s">
        <v>347</v>
      </c>
      <c r="B78" s="209" t="s">
        <v>348</v>
      </c>
      <c r="C78" s="209">
        <v>600</v>
      </c>
    </row>
    <row r="79" spans="1:3" ht="14.25" customHeight="1" x14ac:dyDescent="0.2">
      <c r="A79" s="201" t="s">
        <v>349</v>
      </c>
      <c r="B79" s="208">
        <v>550</v>
      </c>
      <c r="C79" s="208">
        <v>550</v>
      </c>
    </row>
    <row r="80" spans="1:3" ht="14.25" customHeight="1" x14ac:dyDescent="0.25">
      <c r="A80" s="211" t="s">
        <v>350</v>
      </c>
      <c r="B80" s="212" t="s">
        <v>351</v>
      </c>
      <c r="C80" s="212">
        <v>2050</v>
      </c>
    </row>
    <row r="81" spans="1:3" ht="14.25" customHeight="1" x14ac:dyDescent="0.2">
      <c r="A81" s="202" t="s">
        <v>352</v>
      </c>
      <c r="B81" s="209">
        <v>500</v>
      </c>
      <c r="C81" s="209">
        <v>500</v>
      </c>
    </row>
    <row r="82" spans="1:3" ht="14.25" customHeight="1" x14ac:dyDescent="0.2">
      <c r="A82" s="204" t="s">
        <v>353</v>
      </c>
      <c r="B82" s="208">
        <v>500</v>
      </c>
      <c r="C82" s="208">
        <v>500</v>
      </c>
    </row>
    <row r="83" spans="1:3" ht="14.25" customHeight="1" x14ac:dyDescent="0.2">
      <c r="A83" s="204" t="s">
        <v>354</v>
      </c>
      <c r="B83" s="208">
        <v>700</v>
      </c>
      <c r="C83" s="208">
        <v>700</v>
      </c>
    </row>
    <row r="84" spans="1:3" ht="14.25" customHeight="1" x14ac:dyDescent="0.2">
      <c r="A84" s="204" t="s">
        <v>355</v>
      </c>
      <c r="B84" s="208">
        <v>1600</v>
      </c>
      <c r="C84" s="208">
        <v>1600</v>
      </c>
    </row>
    <row r="85" spans="1:3" ht="14.25" customHeight="1" x14ac:dyDescent="0.2">
      <c r="A85" s="204" t="s">
        <v>356</v>
      </c>
      <c r="B85" s="208">
        <v>1190</v>
      </c>
      <c r="C85" s="208">
        <v>1190</v>
      </c>
    </row>
    <row r="86" spans="1:3" ht="14.25" customHeight="1" x14ac:dyDescent="0.25">
      <c r="A86" s="211" t="s">
        <v>357</v>
      </c>
      <c r="B86" s="212" t="s">
        <v>358</v>
      </c>
      <c r="C86" s="212">
        <v>1300</v>
      </c>
    </row>
    <row r="87" spans="1:3" ht="14.25" customHeight="1" x14ac:dyDescent="0.25">
      <c r="A87" s="205" t="s">
        <v>359</v>
      </c>
      <c r="B87" s="209">
        <v>500</v>
      </c>
      <c r="C87" s="209">
        <v>500</v>
      </c>
    </row>
    <row r="88" spans="1:3" ht="14.25" customHeight="1" x14ac:dyDescent="0.25">
      <c r="A88" s="4" t="s">
        <v>360</v>
      </c>
      <c r="B88" s="212">
        <v>2600</v>
      </c>
      <c r="C88" s="212">
        <v>2600</v>
      </c>
    </row>
    <row r="89" spans="1:3" ht="14.25" customHeight="1" x14ac:dyDescent="0.2">
      <c r="A89" s="204" t="s">
        <v>361</v>
      </c>
      <c r="B89" s="208">
        <v>930</v>
      </c>
      <c r="C89" s="208">
        <v>930</v>
      </c>
    </row>
    <row r="90" spans="1:3" ht="14.25" customHeight="1" x14ac:dyDescent="0.25">
      <c r="A90" s="205" t="s">
        <v>362</v>
      </c>
      <c r="B90" s="210" t="s">
        <v>363</v>
      </c>
      <c r="C90" s="210">
        <v>820</v>
      </c>
    </row>
    <row r="91" spans="1:3" ht="14.25" customHeight="1" x14ac:dyDescent="0.2">
      <c r="A91" s="202" t="s">
        <v>364</v>
      </c>
      <c r="B91" s="209">
        <v>430</v>
      </c>
      <c r="C91" s="209">
        <v>430</v>
      </c>
    </row>
    <row r="92" spans="1:3" ht="14.25" customHeight="1" x14ac:dyDescent="0.25">
      <c r="A92" s="211" t="s">
        <v>365</v>
      </c>
      <c r="B92" s="208">
        <v>1060</v>
      </c>
      <c r="C92" s="208">
        <v>1060</v>
      </c>
    </row>
    <row r="93" spans="1:3" ht="14.25" customHeight="1" x14ac:dyDescent="0.25">
      <c r="A93" s="4" t="s">
        <v>366</v>
      </c>
      <c r="B93" s="208" t="s">
        <v>367</v>
      </c>
      <c r="C93" s="208">
        <v>1350</v>
      </c>
    </row>
    <row r="94" spans="1:3" ht="14.25" customHeight="1" x14ac:dyDescent="0.25">
      <c r="A94" s="4" t="s">
        <v>368</v>
      </c>
      <c r="B94" s="212">
        <v>2210</v>
      </c>
      <c r="C94" s="212">
        <v>2210</v>
      </c>
    </row>
    <row r="95" spans="1:3" ht="14.25" customHeight="1" x14ac:dyDescent="0.25">
      <c r="A95" s="211" t="s">
        <v>369</v>
      </c>
      <c r="B95" s="218" t="s">
        <v>370</v>
      </c>
      <c r="C95" s="218">
        <v>640</v>
      </c>
    </row>
    <row r="96" spans="1:3" ht="14.25" customHeight="1" x14ac:dyDescent="0.25">
      <c r="A96" s="224" t="s">
        <v>371</v>
      </c>
      <c r="B96" s="212" t="s">
        <v>372</v>
      </c>
      <c r="C96" s="212">
        <v>15000</v>
      </c>
    </row>
    <row r="97" spans="1:3" ht="14.25" customHeight="1" x14ac:dyDescent="0.2">
      <c r="A97" s="204" t="s">
        <v>373</v>
      </c>
      <c r="B97" s="208">
        <v>1250</v>
      </c>
      <c r="C97" s="208">
        <v>1250</v>
      </c>
    </row>
    <row r="98" spans="1:3" ht="14.25" customHeight="1" x14ac:dyDescent="0.2">
      <c r="A98" s="202" t="s">
        <v>374</v>
      </c>
      <c r="B98" s="209" t="s">
        <v>375</v>
      </c>
      <c r="C98" s="209">
        <v>620</v>
      </c>
    </row>
    <row r="99" spans="1:3" ht="14.25" customHeight="1" x14ac:dyDescent="0.2">
      <c r="A99" s="202" t="s">
        <v>376</v>
      </c>
      <c r="B99" s="209" t="s">
        <v>377</v>
      </c>
      <c r="C99" s="209">
        <v>700</v>
      </c>
    </row>
    <row r="100" spans="1:3" ht="14.25" customHeight="1" x14ac:dyDescent="0.2">
      <c r="A100" s="202" t="s">
        <v>378</v>
      </c>
      <c r="B100" s="208">
        <v>4600</v>
      </c>
      <c r="C100" s="208">
        <v>4600</v>
      </c>
    </row>
    <row r="101" spans="1:3" ht="14.25" customHeight="1" x14ac:dyDescent="0.2">
      <c r="A101" s="204" t="s">
        <v>379</v>
      </c>
      <c r="B101" s="208" t="s">
        <v>380</v>
      </c>
      <c r="C101" s="208">
        <v>4000</v>
      </c>
    </row>
    <row r="102" spans="1:3" ht="14.25" customHeight="1" x14ac:dyDescent="0.2">
      <c r="A102" s="204" t="s">
        <v>381</v>
      </c>
      <c r="B102" s="208" t="s">
        <v>382</v>
      </c>
      <c r="C102" s="208">
        <v>980</v>
      </c>
    </row>
    <row r="103" spans="1:3" ht="14.25" customHeight="1" x14ac:dyDescent="0.2">
      <c r="A103" s="204" t="s">
        <v>383</v>
      </c>
      <c r="B103" s="208">
        <v>440</v>
      </c>
      <c r="C103" s="208">
        <v>440</v>
      </c>
    </row>
    <row r="104" spans="1:3" ht="14.25" customHeight="1" x14ac:dyDescent="0.25">
      <c r="A104" s="211" t="s">
        <v>384</v>
      </c>
      <c r="B104" s="212" t="s">
        <v>385</v>
      </c>
      <c r="C104" s="212">
        <v>1700</v>
      </c>
    </row>
    <row r="105" spans="1:3" ht="14.25" customHeight="1" x14ac:dyDescent="0.25">
      <c r="A105" s="206" t="s">
        <v>386</v>
      </c>
      <c r="B105" s="4">
        <v>10000</v>
      </c>
      <c r="C105" s="4">
        <v>10000</v>
      </c>
    </row>
    <row r="106" spans="1:3" ht="14.25" customHeight="1" x14ac:dyDescent="0.2">
      <c r="C106" s="225">
        <f>SUM(C1:C105)</f>
        <v>156072</v>
      </c>
    </row>
    <row r="107" spans="1:3" ht="14.25" customHeight="1" x14ac:dyDescent="0.2"/>
    <row r="108" spans="1:3" ht="14.25" customHeight="1" x14ac:dyDescent="0.2"/>
    <row r="109" spans="1:3" ht="14.25" customHeight="1" x14ac:dyDescent="0.2"/>
    <row r="110" spans="1:3" ht="14.25" customHeight="1" x14ac:dyDescent="0.2"/>
    <row r="111" spans="1:3" ht="14.25" customHeight="1" x14ac:dyDescent="0.2"/>
    <row r="112" spans="1:3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8</vt:i4>
      </vt:variant>
      <vt:variant>
        <vt:lpstr>Névvel ellátott tartományok</vt:lpstr>
      </vt:variant>
      <vt:variant>
        <vt:i4>8</vt:i4>
      </vt:variant>
    </vt:vector>
  </HeadingPairs>
  <TitlesOfParts>
    <vt:vector size="16" baseType="lpstr">
      <vt:lpstr>A1 mell_Alapadatok</vt:lpstr>
      <vt:lpstr>A2 mell_Létszám és bérköltség</vt:lpstr>
      <vt:lpstr>A3 mell_Dologi költségek</vt:lpstr>
      <vt:lpstr>A4 mell_Szolgáltatások költsége</vt:lpstr>
      <vt:lpstr>A5 mell_Bevételszámítás</vt:lpstr>
      <vt:lpstr>A6 mell_1_FNPV(C) FRR(C)</vt:lpstr>
      <vt:lpstr>Finanszírozási alternatívák</vt:lpstr>
      <vt:lpstr>Gyógyszer</vt:lpstr>
      <vt:lpstr>'A2 mell_Létszám és bérköltség'!solver_adj</vt:lpstr>
      <vt:lpstr>'A2 mell_Létszám és bérköltség'!solver_lhs1</vt:lpstr>
      <vt:lpstr>'A2 mell_Létszám és bérköltség'!solver_lhs2</vt:lpstr>
      <vt:lpstr>'A2 mell_Létszám és bérköltség'!solver_lhs3</vt:lpstr>
      <vt:lpstr>'A2 mell_Létszám és bérköltség'!solver_lhs4</vt:lpstr>
      <vt:lpstr>'A2 mell_Létszám és bérköltség'!solver_lhs5</vt:lpstr>
      <vt:lpstr>'A2 mell_Létszám és bérköltség'!solver_lhs6</vt:lpstr>
      <vt:lpstr>'A2 mell_Létszám és bérköltség'!solver_lhs7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lifenet</dc:creator>
  <cp:lastModifiedBy>Éwi</cp:lastModifiedBy>
  <dcterms:created xsi:type="dcterms:W3CDTF">2015-06-05T18:19:34Z</dcterms:created>
  <dcterms:modified xsi:type="dcterms:W3CDTF">2020-07-17T21:19:46Z</dcterms:modified>
</cp:coreProperties>
</file>